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80" activeTab="0"/>
  </bookViews>
  <sheets>
    <sheet name="De Para GHC" sheetId="1" r:id="rId1"/>
    <sheet name="De Para Anss " sheetId="2" r:id="rId2"/>
    <sheet name="De Para Anvs" sheetId="3" r:id="rId3"/>
    <sheet name="De Para Fiocruz" sheetId="4" r:id="rId4"/>
    <sheet name="De Para Funasa" sheetId="5" r:id="rId5"/>
    <sheet name="De Para Fundo" sheetId="6" r:id="rId6"/>
    <sheet name="UNIDADES" sheetId="7" r:id="rId7"/>
  </sheets>
  <externalReferences>
    <externalReference r:id="rId10"/>
    <externalReference r:id="rId11"/>
    <externalReference r:id="rId12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 Para Anss '!$A$1:$M$35</definedName>
    <definedName name="_xlnm.Print_Area" localSheetId="2">'De Para Anvs'!$A$1:$M$45</definedName>
    <definedName name="_xlnm.Print_Area" localSheetId="3">'De Para Fiocruz'!$A$1:$M$58</definedName>
    <definedName name="_xlnm.Print_Area" localSheetId="4">'De Para Funasa'!$A$1:$N$103</definedName>
    <definedName name="_xlnm.Print_Area" localSheetId="5">'De Para Fundo'!$A$1:$M$242</definedName>
    <definedName name="_xlnm.Print_Area" localSheetId="6">'UNIDADES'!$A$1:$K$99</definedName>
    <definedName name="_xlnm.Print_Titles" localSheetId="3">'De Para Fiocruz'!$1:$10</definedName>
    <definedName name="_xlnm.Print_Titles" localSheetId="4">'De Para Funasa'!$1:$11</definedName>
    <definedName name="_xlnm.Print_Titles" localSheetId="5">'De Para Fundo'!$1:$11</definedName>
  </definedNames>
  <calcPr fullCalcOnLoad="1"/>
</workbook>
</file>

<file path=xl/sharedStrings.xml><?xml version="1.0" encoding="utf-8"?>
<sst xmlns="http://schemas.openxmlformats.org/spreadsheetml/2006/main" count="2680" uniqueCount="1004">
  <si>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</si>
  <si>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</si>
  <si>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</si>
  <si>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</si>
  <si>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</si>
  <si>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</si>
  <si>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</si>
  <si>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</si>
  <si>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</si>
  <si>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</si>
  <si>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</si>
  <si>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</si>
  <si>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</si>
  <si>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</si>
  <si>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386810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</si>
  <si>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</si>
  <si>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</si>
  <si>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</si>
  <si>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</si>
  <si>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</si>
  <si>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</si>
  <si>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</si>
  <si>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</si>
  <si>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</si>
  <si>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</si>
  <si>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</si>
  <si>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</si>
  <si>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</si>
  <si>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</si>
  <si>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</si>
  <si>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</si>
  <si>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</si>
  <si>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</si>
  <si>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</si>
  <si>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</si>
  <si>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</si>
  <si>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0053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</si>
  <si>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</si>
  <si>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</si>
  <si>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</si>
  <si>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</si>
  <si>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</si>
  <si>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</si>
  <si>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</si>
  <si>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</si>
  <si>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</si>
  <si>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</si>
  <si>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</si>
  <si>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</si>
  <si>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</si>
  <si>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</si>
  <si>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</si>
  <si>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</si>
  <si>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</si>
  <si>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</si>
  <si>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</si>
  <si>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</si>
  <si>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</si>
  <si>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</si>
  <si>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</si>
  <si>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</si>
  <si>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</si>
  <si>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</si>
  <si>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</si>
  <si>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</si>
  <si>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</si>
  <si>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</si>
  <si>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</si>
  <si>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</si>
  <si>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</si>
  <si>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</si>
  <si>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</si>
  <si>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</si>
  <si>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</si>
  <si>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</si>
  <si>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</si>
  <si>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EMPENHADO</t>
  </si>
  <si>
    <t>LIQUIDADO</t>
  </si>
  <si>
    <t>SALDO</t>
  </si>
  <si>
    <t>Coordenação de Acompanhamento e Avaliação - CAA</t>
  </si>
  <si>
    <t>( D )</t>
  </si>
  <si>
    <t>( C )</t>
  </si>
  <si>
    <t>( B )</t>
  </si>
  <si>
    <t>( A )</t>
  </si>
  <si>
    <t>FUNCIONAL PROGRAMÁTICA</t>
  </si>
  <si>
    <t>A LIQUIDAR</t>
  </si>
  <si>
    <t>( F = B - C )</t>
  </si>
  <si>
    <t>( E = C - D )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</si>
  <si>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</si>
  <si>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</si>
  <si>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</si>
  <si>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</si>
  <si>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</si>
  <si>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</si>
  <si>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</si>
  <si>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</si>
  <si>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</si>
  <si>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</si>
  <si>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</si>
  <si>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</si>
  <si>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</si>
  <si>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44560004</t>
  </si>
  <si>
    <t>21010002</t>
  </si>
  <si>
    <t>CONSOLIDADO - Ministério da Saúde</t>
  </si>
  <si>
    <t>%</t>
  </si>
  <si>
    <t xml:space="preserve">SALDO </t>
  </si>
  <si>
    <t>EMP</t>
  </si>
  <si>
    <t>LIQ</t>
  </si>
  <si>
    <t>ITENS GLOBAIS</t>
  </si>
  <si>
    <t>PESSOAL ATIVO</t>
  </si>
  <si>
    <t>PESSOAL INATIVO E PENSIONISTA</t>
  </si>
  <si>
    <t xml:space="preserve">AMORTIZAÇÃO DA DÍVIDA        </t>
  </si>
  <si>
    <t>FNS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</si>
  <si>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</si>
  <si>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</si>
  <si>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</si>
  <si>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</si>
  <si>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</si>
  <si>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</si>
  <si>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</si>
  <si>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</si>
  <si>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</si>
  <si>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</si>
  <si>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</si>
  <si>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</si>
  <si>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</si>
  <si>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</si>
  <si>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</si>
  <si>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</si>
  <si>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</si>
  <si>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</si>
  <si>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</si>
  <si>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APROVADO</t>
  </si>
  <si>
    <t>ORÇAMENTO 2003 - LEI 10.640</t>
  </si>
  <si>
    <t xml:space="preserve">ORÇAMENTO - 2003 ( LEI 10.640 de 14/01/2003 ) </t>
  </si>
  <si>
    <t>4339</t>
  </si>
  <si>
    <t>UNIDADE: Agência Nacional de Saúde Suplementar</t>
  </si>
  <si>
    <t>FUNCIONAL             PROGRAMÁTICA</t>
  </si>
  <si>
    <r>
      <t>Assist. Financ. Aquisição Distr.</t>
    </r>
    <r>
      <rPr>
        <b/>
        <sz val="20"/>
        <rFont val="Arial"/>
        <family val="2"/>
      </rPr>
      <t xml:space="preserve"> Medicamentos Excepcionais</t>
    </r>
  </si>
  <si>
    <t>Nominativas</t>
  </si>
  <si>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</si>
  <si>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</si>
  <si>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</si>
  <si>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</si>
  <si>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</si>
  <si>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</si>
  <si>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</si>
  <si>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</si>
  <si>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</si>
  <si>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</si>
  <si>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</si>
  <si>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</si>
  <si>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</si>
  <si>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</si>
  <si>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</si>
  <si>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</si>
  <si>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</si>
  <si>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</si>
  <si>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</si>
  <si>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</si>
  <si>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</si>
  <si>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</si>
  <si>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</si>
  <si>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</si>
  <si>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</si>
  <si>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</si>
  <si>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</si>
  <si>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</si>
  <si>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</si>
  <si>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</si>
  <si>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t>GHC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</si>
  <si>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</si>
  <si>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</si>
  <si>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</si>
  <si>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</si>
  <si>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</si>
  <si>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</si>
  <si>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</si>
  <si>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</si>
  <si>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</si>
  <si>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</si>
  <si>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</si>
  <si>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</si>
  <si>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</si>
  <si>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</si>
  <si>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</si>
  <si>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</si>
  <si>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</si>
  <si>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</si>
  <si>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Produção de Imunobiológicos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</si>
  <si>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</si>
  <si>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</si>
  <si>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</si>
  <si>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</si>
  <si>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</si>
  <si>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</si>
  <si>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</si>
  <si>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</si>
  <si>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</si>
  <si>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</si>
  <si>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</si>
  <si>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</si>
  <si>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Próprios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</si>
  <si>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</si>
  <si>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</si>
  <si>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</si>
  <si>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</si>
  <si>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</si>
  <si>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</si>
  <si>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</si>
  <si>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</si>
  <si>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</si>
  <si>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</si>
  <si>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0011</t>
  </si>
  <si>
    <t>4301</t>
  </si>
  <si>
    <t>4302</t>
  </si>
  <si>
    <t>0021</t>
  </si>
  <si>
    <t>843</t>
  </si>
  <si>
    <t>844</t>
  </si>
  <si>
    <t>0905</t>
  </si>
  <si>
    <t>0002/0004</t>
  </si>
  <si>
    <t>0004/0016</t>
  </si>
  <si>
    <t>0004/0014</t>
  </si>
  <si>
    <t>4525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</si>
  <si>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</si>
  <si>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</si>
  <si>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</si>
  <si>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</si>
  <si>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</si>
  <si>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</si>
  <si>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</si>
  <si>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</si>
  <si>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</si>
  <si>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</si>
  <si>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</si>
  <si>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</si>
  <si>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43020019</t>
  </si>
  <si>
    <t>43240010</t>
  </si>
  <si>
    <t>43750033</t>
  </si>
  <si>
    <t>43010033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</si>
  <si>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</si>
  <si>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</si>
  <si>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</si>
  <si>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</si>
  <si>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</si>
  <si>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</si>
  <si>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</si>
  <si>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</si>
  <si>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</si>
  <si>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</si>
  <si>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</si>
  <si>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</si>
  <si>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</si>
  <si>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</si>
  <si>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</si>
  <si>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</si>
  <si>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</si>
  <si>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</si>
  <si>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</si>
  <si>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</si>
  <si>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</si>
  <si>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Posição: JANEIRO / 2003 (Atualizado até 31 / 01 / 2003 )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</si>
  <si>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</si>
  <si>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</si>
  <si>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</si>
  <si>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</si>
  <si>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</si>
  <si>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</si>
  <si>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</si>
  <si>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</si>
  <si>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</si>
  <si>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</si>
  <si>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</si>
  <si>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</si>
  <si>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</si>
  <si>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</si>
  <si>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</si>
  <si>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</si>
  <si>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</si>
  <si>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</si>
  <si>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</si>
  <si>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</si>
  <si>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</si>
  <si>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</si>
  <si>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</si>
  <si>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</si>
  <si>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</si>
  <si>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</si>
  <si>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</si>
  <si>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</si>
  <si>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</si>
  <si>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</si>
  <si>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</si>
  <si>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</si>
  <si>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</si>
  <si>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</si>
  <si>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</si>
  <si>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</si>
  <si>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</si>
  <si>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</si>
  <si>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</si>
  <si>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</si>
  <si>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</si>
  <si>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</si>
  <si>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</si>
  <si>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</si>
  <si>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</si>
  <si>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</si>
  <si>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</si>
  <si>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</si>
  <si>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</si>
  <si>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</si>
  <si>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</si>
  <si>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</si>
  <si>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</si>
  <si>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</si>
  <si>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</si>
  <si>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</si>
  <si>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</si>
  <si>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</si>
  <si>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</si>
  <si>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</si>
  <si>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</si>
  <si>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</si>
  <si>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</si>
  <si>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</si>
  <si>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</si>
  <si>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</si>
  <si>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</si>
  <si>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</si>
  <si>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</si>
  <si>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</si>
  <si>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</si>
  <si>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</si>
  <si>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</si>
  <si>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</si>
  <si>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</si>
  <si>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</si>
  <si>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</si>
  <si>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</si>
  <si>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</si>
  <si>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</si>
  <si>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</si>
  <si>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</si>
  <si>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</si>
  <si>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</si>
  <si>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</si>
  <si>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</si>
  <si>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</si>
  <si>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</si>
  <si>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</si>
  <si>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</si>
  <si>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</si>
  <si>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</si>
  <si>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</si>
  <si>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</si>
  <si>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</si>
  <si>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</si>
  <si>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</si>
  <si>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</si>
  <si>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</si>
  <si>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</si>
  <si>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</si>
  <si>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</si>
  <si>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</si>
  <si>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</si>
  <si>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</si>
  <si>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</si>
  <si>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</si>
  <si>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</si>
  <si>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</si>
  <si>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</si>
  <si>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</si>
  <si>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</si>
  <si>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</si>
  <si>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38594</t>
  </si>
  <si>
    <t>38614</t>
  </si>
  <si>
    <t>38604</t>
  </si>
  <si>
    <t>39844</t>
  </si>
  <si>
    <t>55284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</si>
  <si>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</si>
  <si>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</si>
  <si>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</si>
  <si>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</si>
  <si>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</si>
  <si>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</si>
  <si>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</si>
  <si>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</si>
  <si>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</si>
  <si>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</si>
  <si>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</si>
  <si>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</si>
  <si>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</si>
  <si>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</si>
  <si>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</si>
  <si>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</si>
  <si>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</si>
  <si>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</si>
  <si>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</si>
  <si>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</si>
  <si>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</si>
  <si>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</si>
  <si>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</si>
  <si>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</si>
  <si>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</si>
  <si>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</si>
  <si>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t xml:space="preserve">10 </t>
  </si>
  <si>
    <t>4705</t>
  </si>
  <si>
    <t>7361</t>
  </si>
  <si>
    <t>43281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</si>
  <si>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</si>
  <si>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</si>
  <si>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</si>
  <si>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</si>
  <si>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t>TOTAL - Câncer Cérvico-Uterino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</si>
  <si>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</si>
  <si>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</si>
  <si>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</si>
  <si>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</si>
  <si>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</si>
  <si>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</si>
  <si>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</si>
  <si>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</si>
  <si>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</si>
  <si>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</si>
  <si>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</si>
  <si>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</si>
  <si>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</si>
  <si>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</si>
  <si>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</si>
  <si>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</si>
  <si>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</si>
  <si>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</si>
  <si>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</si>
  <si>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</si>
  <si>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</si>
  <si>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</si>
  <si>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</si>
  <si>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</si>
  <si>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</si>
  <si>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</si>
  <si>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</si>
  <si>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</si>
  <si>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</si>
  <si>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</si>
  <si>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</si>
  <si>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</si>
  <si>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</si>
  <si>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</si>
  <si>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</si>
  <si>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</si>
  <si>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</si>
  <si>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</si>
  <si>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</si>
  <si>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</si>
  <si>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</si>
  <si>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</si>
  <si>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</si>
  <si>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</si>
  <si>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</si>
  <si>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</si>
  <si>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</si>
  <si>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</si>
  <si>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</si>
  <si>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</si>
  <si>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</si>
  <si>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</si>
  <si>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</si>
  <si>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</si>
  <si>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</si>
  <si>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t>20020001</t>
  </si>
  <si>
    <t>20030001</t>
  </si>
  <si>
    <t>43390001</t>
  </si>
  <si>
    <t>45720001</t>
  </si>
  <si>
    <t>UNIDADE: Grupo Hospitalar Conceição</t>
  </si>
  <si>
    <t>0103</t>
  </si>
  <si>
    <t>Hospital Cristo Redentor</t>
  </si>
  <si>
    <t>0105</t>
  </si>
  <si>
    <t>Hospital Fêmina</t>
  </si>
  <si>
    <t>0107</t>
  </si>
  <si>
    <t>Hospital Nossa Senhora da Conceição</t>
  </si>
  <si>
    <t>43020103</t>
  </si>
  <si>
    <t>43020105</t>
  </si>
  <si>
    <t>43020107</t>
  </si>
  <si>
    <t>TOTAL - Hospitais Próprios - Manutenção</t>
  </si>
  <si>
    <t>43020103 1</t>
  </si>
  <si>
    <t>43020105 1</t>
  </si>
  <si>
    <t>43020107 1</t>
  </si>
  <si>
    <t>0002 46410001</t>
  </si>
  <si>
    <t>0011 46410001</t>
  </si>
  <si>
    <t>0017 46410001</t>
  </si>
  <si>
    <t>0021 46410001</t>
  </si>
  <si>
    <t>0023 46410001</t>
  </si>
  <si>
    <t>0026 46410001</t>
  </si>
  <si>
    <t>0027 46410001</t>
  </si>
  <si>
    <t>0066 46410001</t>
  </si>
  <si>
    <t>0004 46410001</t>
  </si>
  <si>
    <t>0016 46410001</t>
  </si>
  <si>
    <t>0003 46410001</t>
  </si>
  <si>
    <t>0002/4876</t>
  </si>
  <si>
    <t>0018/1138</t>
  </si>
  <si>
    <t>0016/2144</t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</si>
  <si>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</si>
  <si>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</si>
  <si>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</si>
  <si>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</si>
  <si>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</si>
  <si>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</si>
  <si>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</si>
  <si>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</si>
  <si>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</si>
  <si>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</si>
  <si>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</si>
  <si>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</si>
  <si>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</si>
  <si>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</si>
  <si>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</si>
  <si>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</si>
  <si>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>Campanha Educativa</t>
    </r>
    <r>
      <rPr>
        <sz val="20"/>
        <rFont val="Arial"/>
        <family val="2"/>
      </rPr>
      <t xml:space="preserve"> de Atenção à Saúde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</si>
  <si>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</si>
  <si>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</si>
  <si>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</si>
  <si>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</si>
  <si>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</si>
  <si>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</si>
  <si>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</si>
  <si>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</si>
  <si>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</si>
  <si>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</si>
  <si>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</si>
  <si>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</si>
  <si>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</si>
  <si>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</si>
  <si>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</si>
  <si>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</si>
  <si>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</si>
  <si>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</si>
  <si>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</si>
  <si>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</si>
  <si>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</si>
  <si>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</si>
  <si>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</si>
  <si>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</si>
  <si>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</si>
  <si>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</si>
  <si>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</si>
  <si>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38460001</t>
  </si>
  <si>
    <t>43100001</t>
  </si>
  <si>
    <t>38860001</t>
  </si>
  <si>
    <t>45300001</t>
  </si>
  <si>
    <t>55180001</t>
  </si>
  <si>
    <t>43150001</t>
  </si>
  <si>
    <t>43160001</t>
  </si>
  <si>
    <t>43190001</t>
  </si>
  <si>
    <t>43760001</t>
  </si>
  <si>
    <t>05910001</t>
  </si>
  <si>
    <t>06010001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</si>
  <si>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</si>
  <si>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</si>
  <si>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</si>
  <si>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</si>
  <si>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</si>
  <si>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</si>
  <si>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</si>
  <si>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</si>
  <si>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</si>
  <si>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</si>
  <si>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</si>
  <si>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</si>
  <si>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</si>
  <si>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</si>
  <si>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</si>
  <si>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</si>
  <si>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</si>
  <si>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</si>
  <si>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</si>
  <si>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</si>
  <si>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</si>
  <si>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3846</t>
  </si>
  <si>
    <t>4310</t>
  </si>
  <si>
    <t>3886</t>
  </si>
  <si>
    <t>4530</t>
  </si>
  <si>
    <t>5518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</si>
  <si>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</si>
  <si>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</si>
  <si>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</si>
  <si>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</si>
  <si>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</si>
  <si>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</si>
  <si>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</si>
  <si>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</si>
  <si>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</si>
  <si>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</si>
  <si>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</si>
  <si>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</si>
  <si>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</si>
  <si>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</si>
  <si>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</si>
  <si>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</si>
  <si>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</si>
  <si>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</si>
  <si>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</si>
  <si>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</si>
  <si>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</si>
  <si>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</si>
  <si>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</si>
  <si>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</si>
  <si>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</si>
  <si>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</si>
  <si>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</si>
  <si>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t>55690004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</si>
  <si>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</si>
  <si>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</si>
  <si>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</si>
  <si>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</si>
  <si>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</si>
  <si>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</si>
  <si>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</si>
  <si>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</si>
  <si>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</si>
  <si>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</si>
  <si>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</si>
  <si>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</si>
  <si>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</si>
  <si>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</si>
  <si>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</si>
  <si>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</si>
  <si>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</si>
  <si>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</si>
  <si>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</si>
  <si>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</si>
  <si>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</si>
  <si>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</si>
  <si>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</si>
  <si>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</si>
  <si>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</si>
  <si>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</si>
  <si>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</si>
  <si>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</si>
  <si>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</si>
  <si>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</si>
  <si>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</si>
  <si>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</si>
  <si>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</si>
  <si>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</si>
  <si>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</si>
  <si>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</si>
  <si>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</si>
  <si>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</si>
  <si>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</si>
  <si>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</si>
  <si>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</si>
  <si>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</si>
  <si>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</si>
  <si>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</si>
  <si>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2017</t>
  </si>
  <si>
    <t>3847</t>
  </si>
  <si>
    <t>5872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</si>
  <si>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</si>
  <si>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</si>
  <si>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</si>
  <si>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</si>
  <si>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</si>
  <si>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</si>
  <si>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</si>
  <si>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</si>
  <si>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</si>
  <si>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</si>
  <si>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</si>
  <si>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</si>
  <si>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</si>
  <si>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</si>
  <si>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</si>
  <si>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</si>
  <si>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</si>
  <si>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</si>
  <si>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</si>
  <si>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</si>
  <si>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</si>
  <si>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</si>
  <si>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</si>
  <si>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</si>
  <si>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</si>
  <si>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</si>
  <si>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</si>
  <si>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</si>
  <si>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</si>
  <si>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</si>
  <si>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</si>
  <si>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</si>
  <si>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</si>
  <si>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</si>
  <si>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</si>
  <si>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</si>
  <si>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</si>
  <si>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</si>
  <si>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</si>
  <si>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</si>
  <si>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</si>
  <si>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</si>
  <si>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</si>
  <si>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</si>
  <si>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</si>
  <si>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</si>
  <si>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</si>
  <si>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</si>
  <si>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</si>
  <si>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</si>
  <si>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</si>
  <si>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</si>
  <si>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</si>
  <si>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</si>
  <si>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</si>
  <si>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</si>
  <si>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</si>
  <si>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</si>
  <si>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</si>
  <si>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</si>
  <si>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</si>
  <si>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</si>
  <si>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</si>
  <si>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</si>
  <si>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t>DE / PARA - 2003</t>
  </si>
  <si>
    <t>EXECUÇÃO ORÇAMENTÁRIA E FINANCEIRA - 2003</t>
  </si>
  <si>
    <t>03540001</t>
  </si>
  <si>
    <t>33620053</t>
  </si>
  <si>
    <t>39370006</t>
  </si>
  <si>
    <t>10340001</t>
  </si>
  <si>
    <t>27290004</t>
  </si>
  <si>
    <t>43020013</t>
  </si>
  <si>
    <t>44560028</t>
  </si>
  <si>
    <t>73610001</t>
  </si>
  <si>
    <t>73610004</t>
  </si>
  <si>
    <t>0214</t>
  </si>
  <si>
    <t>4641</t>
  </si>
  <si>
    <t>1034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</si>
  <si>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</si>
  <si>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</si>
  <si>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</si>
  <si>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</si>
  <si>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</si>
  <si>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</si>
  <si>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</si>
  <si>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</si>
  <si>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</si>
  <si>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</si>
  <si>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</si>
  <si>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</si>
  <si>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</si>
  <si>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</si>
  <si>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</si>
  <si>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</si>
  <si>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</si>
  <si>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</si>
  <si>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</si>
  <si>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</si>
  <si>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</si>
  <si>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</si>
  <si>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</si>
  <si>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</si>
  <si>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</si>
  <si>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</si>
  <si>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</si>
  <si>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</si>
  <si>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</si>
  <si>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</si>
  <si>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</si>
  <si>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</si>
  <si>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</si>
  <si>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</si>
  <si>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</si>
  <si>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</si>
  <si>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</si>
  <si>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</si>
  <si>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</si>
  <si>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</si>
  <si>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</si>
  <si>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</si>
  <si>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</si>
  <si>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</si>
  <si>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</si>
  <si>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</si>
  <si>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</si>
  <si>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</si>
  <si>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</si>
  <si>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</si>
  <si>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</si>
  <si>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EXECUTADO</t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</si>
  <si>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</si>
  <si>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</si>
  <si>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</si>
  <si>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</si>
  <si>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</si>
  <si>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</si>
  <si>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</si>
  <si>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</si>
  <si>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</si>
  <si>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</si>
  <si>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</si>
  <si>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</si>
  <si>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</si>
  <si>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</si>
  <si>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</si>
  <si>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</si>
  <si>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5569</t>
  </si>
  <si>
    <t>0004/0012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</si>
  <si>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</si>
  <si>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t>0354</t>
  </si>
  <si>
    <t>Concessão de  Empr p/ Liquid.Oper. Planos Privados</t>
  </si>
  <si>
    <t>3362</t>
  </si>
  <si>
    <t>Construção da Sede da Agência da ANVISA</t>
  </si>
  <si>
    <r>
      <t>Prom.Eventos</t>
    </r>
    <r>
      <rPr>
        <sz val="20"/>
        <rFont val="Arial"/>
        <family val="2"/>
      </rPr>
      <t xml:space="preserve"> Téc.s/Pesq.e Desenv.Cient. e Tec.em Saúde</t>
    </r>
  </si>
  <si>
    <t>0012 / 0030</t>
  </si>
  <si>
    <t>0010 e 0012</t>
  </si>
  <si>
    <t>0010 / 0016</t>
  </si>
  <si>
    <t>39843</t>
  </si>
  <si>
    <t>0002/0738</t>
  </si>
  <si>
    <r>
      <t xml:space="preserve">Camp. Educ. </t>
    </r>
    <r>
      <rPr>
        <sz val="20"/>
        <rFont val="Arial"/>
        <family val="2"/>
      </rPr>
      <t>Atenção à Saúde da Criança</t>
    </r>
  </si>
  <si>
    <r>
      <t xml:space="preserve">Camp. </t>
    </r>
    <r>
      <rPr>
        <sz val="20"/>
        <rFont val="Arial"/>
        <family val="2"/>
      </rPr>
      <t>Prev. Contr.Doenças</t>
    </r>
    <r>
      <rPr>
        <b/>
        <sz val="20"/>
        <rFont val="Arial"/>
        <family val="2"/>
      </rPr>
      <t xml:space="preserve"> Crônico-Degenerativas</t>
    </r>
  </si>
  <si>
    <r>
      <t xml:space="preserve">Camp. </t>
    </r>
    <r>
      <rPr>
        <sz val="20"/>
        <rFont val="Arial"/>
        <family val="2"/>
      </rPr>
      <t>Mob.Consc.Prev.Contr.</t>
    </r>
    <r>
      <rPr>
        <b/>
        <sz val="20"/>
        <rFont val="Arial"/>
        <family val="2"/>
      </rPr>
      <t>Câncer e Tabagismo</t>
    </r>
  </si>
  <si>
    <r>
      <t xml:space="preserve">Camp. </t>
    </r>
    <r>
      <rPr>
        <sz val="20"/>
        <rFont val="Arial"/>
        <family val="2"/>
      </rPr>
      <t>Prom. Atenção</t>
    </r>
    <r>
      <rPr>
        <b/>
        <sz val="20"/>
        <rFont val="Arial"/>
        <family val="2"/>
      </rPr>
      <t xml:space="preserve"> Saúde do Idoso</t>
    </r>
  </si>
  <si>
    <r>
      <t>Prev. Contr. De</t>
    </r>
    <r>
      <rPr>
        <b/>
        <sz val="20"/>
        <rFont val="Arial"/>
        <family val="2"/>
      </rPr>
      <t xml:space="preserve"> Doenças Transm. Vetores</t>
    </r>
  </si>
  <si>
    <t>Camp. Educ. do Sus</t>
  </si>
  <si>
    <r>
      <t xml:space="preserve">Publicidade - </t>
    </r>
    <r>
      <rPr>
        <b/>
        <sz val="20"/>
        <rFont val="Arial"/>
        <family val="2"/>
      </rPr>
      <t>Qualidade e eficiência do SUS</t>
    </r>
  </si>
  <si>
    <t>Capacitação RH - Saúde Mental</t>
  </si>
  <si>
    <r>
      <t xml:space="preserve">Publicidade - Prev. Contr. </t>
    </r>
    <r>
      <rPr>
        <b/>
        <sz val="20"/>
        <rFont val="Arial"/>
        <family val="2"/>
      </rPr>
      <t>DST / AIDS</t>
    </r>
  </si>
  <si>
    <r>
      <t xml:space="preserve">Incentivo Financeiro a Municípios - </t>
    </r>
    <r>
      <rPr>
        <b/>
        <sz val="20"/>
        <rFont val="Arial"/>
        <family val="2"/>
      </rPr>
      <t>DST / AIDS</t>
    </r>
  </si>
  <si>
    <t>0001 / 0054</t>
  </si>
  <si>
    <t>TOTAL - Medicamentos Excepcionais</t>
  </si>
  <si>
    <t>TOTAL - Prog. Interioriz.do Trabalho em Saúde</t>
  </si>
  <si>
    <r>
      <t xml:space="preserve">Programa de Interiorização do Trabalho em Saúde - </t>
    </r>
    <r>
      <rPr>
        <b/>
        <sz val="20"/>
        <rFont val="Arial"/>
        <family val="2"/>
      </rPr>
      <t>PITS</t>
    </r>
  </si>
  <si>
    <t>0010/0018</t>
  </si>
  <si>
    <t>0004 e 0006</t>
  </si>
  <si>
    <t>0016/0036</t>
  </si>
  <si>
    <t>0010/0016</t>
  </si>
  <si>
    <r>
      <t>Programa de Interiorização do Trabalho em Saúde -</t>
    </r>
    <r>
      <rPr>
        <b/>
        <sz val="20"/>
        <rFont val="Arial"/>
        <family val="2"/>
      </rPr>
      <t xml:space="preserve"> PITS</t>
    </r>
  </si>
  <si>
    <t>0028 e 0030</t>
  </si>
  <si>
    <t>0018/0148</t>
  </si>
  <si>
    <t>MEDICAMENTOS EXCEPCIONAIS</t>
  </si>
  <si>
    <t>PROGR. INTERIORIZAÇÃO DO TRABALHO EM SAÚDE</t>
  </si>
  <si>
    <t>PROGR. AGENTES COMUNIT. SAÚDE - PACS/PSF</t>
  </si>
  <si>
    <t>HOSPITAIS PRÓPRIOS - MANUTENÇÃO</t>
  </si>
  <si>
    <t>AMORTIZAÇÃO DA DÍVIDA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</si>
  <si>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</si>
  <si>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</si>
  <si>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</si>
  <si>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</si>
  <si>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</si>
  <si>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</si>
  <si>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</si>
  <si>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</si>
  <si>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</si>
  <si>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</si>
  <si>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</si>
  <si>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</si>
  <si>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</si>
  <si>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</si>
  <si>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</si>
  <si>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</si>
  <si>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</si>
  <si>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</si>
  <si>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</si>
  <si>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</si>
  <si>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</si>
  <si>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</si>
  <si>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</si>
  <si>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</si>
  <si>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</si>
  <si>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</si>
  <si>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</si>
  <si>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</si>
  <si>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</si>
  <si>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</si>
  <si>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</si>
  <si>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</si>
  <si>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</si>
  <si>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</si>
  <si>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</si>
  <si>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</si>
  <si>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</si>
  <si>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>Camp. Educ.</t>
    </r>
    <r>
      <rPr>
        <sz val="20"/>
        <rFont val="Arial"/>
        <family val="2"/>
      </rPr>
      <t xml:space="preserve"> Prev. </t>
    </r>
    <r>
      <rPr>
        <b/>
        <sz val="20"/>
        <rFont val="Arial"/>
        <family val="2"/>
      </rPr>
      <t>Mobimortalidade</t>
    </r>
    <r>
      <rPr>
        <sz val="20"/>
        <rFont val="Arial"/>
        <family val="2"/>
      </rPr>
      <t xml:space="preserve"> - Causas Externas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</si>
  <si>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</si>
  <si>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</si>
  <si>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</si>
  <si>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</si>
  <si>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</si>
  <si>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</si>
  <si>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</si>
  <si>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</si>
  <si>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</si>
  <si>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</si>
  <si>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</si>
  <si>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</si>
  <si>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</si>
  <si>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</si>
  <si>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</si>
  <si>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</si>
  <si>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</si>
  <si>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</si>
  <si>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</si>
  <si>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</si>
  <si>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</si>
  <si>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</si>
  <si>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</si>
  <si>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</si>
  <si>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</si>
  <si>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</si>
  <si>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</si>
  <si>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</si>
  <si>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</si>
  <si>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</si>
  <si>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</si>
  <si>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</si>
  <si>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</si>
  <si>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</si>
  <si>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</si>
  <si>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</si>
  <si>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</si>
  <si>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</si>
  <si>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</si>
  <si>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</si>
  <si>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</si>
  <si>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</si>
  <si>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</si>
  <si>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</si>
  <si>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</si>
  <si>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</si>
  <si>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</si>
  <si>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</si>
  <si>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</si>
  <si>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r>
      <t xml:space="preserve">Controle de </t>
    </r>
    <r>
      <rPr>
        <b/>
        <sz val="20"/>
        <rFont val="Arial"/>
        <family val="2"/>
      </rPr>
      <t>Doenças Endêmicas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</si>
  <si>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</si>
  <si>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</si>
  <si>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</si>
  <si>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</si>
  <si>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</si>
  <si>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</si>
  <si>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</si>
  <si>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</si>
  <si>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</si>
  <si>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</si>
  <si>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</si>
  <si>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</si>
  <si>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</si>
  <si>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</si>
  <si>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</si>
  <si>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</si>
  <si>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</si>
  <si>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</si>
  <si>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</si>
  <si>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</si>
  <si>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</si>
  <si>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</si>
  <si>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</si>
  <si>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</si>
  <si>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</si>
  <si>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</si>
  <si>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</si>
  <si>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</si>
  <si>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</si>
  <si>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</si>
  <si>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</si>
  <si>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</si>
  <si>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</si>
  <si>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</si>
  <si>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</si>
  <si>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</si>
  <si>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</si>
  <si>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</si>
  <si>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</si>
  <si>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</si>
  <si>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</si>
  <si>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</si>
  <si>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</si>
  <si>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</si>
  <si>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</si>
  <si>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</si>
  <si>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</si>
  <si>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</si>
  <si>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</si>
  <si>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</si>
  <si>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</si>
  <si>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</si>
  <si>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 xml:space="preserve">TOTAL - Assistência Médica </t>
  </si>
  <si>
    <t xml:space="preserve">    </t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</si>
  <si>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</si>
  <si>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</si>
  <si>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</si>
  <si>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</si>
  <si>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</si>
  <si>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</si>
  <si>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</si>
  <si>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</si>
  <si>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</si>
  <si>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</si>
  <si>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</si>
  <si>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</si>
  <si>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</si>
  <si>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</si>
  <si>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</si>
  <si>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</si>
  <si>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</si>
  <si>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38830010</t>
  </si>
  <si>
    <t>44250004</t>
  </si>
</sst>
</file>

<file path=xl/styles.xml><?xml version="1.0" encoding="utf-8"?>
<styleSheet xmlns="http://schemas.openxmlformats.org/spreadsheetml/2006/main">
  <numFmts count="5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</numFmts>
  <fonts count="5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sz val="11"/>
      <name val="Times New Roman"/>
      <family val="0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3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5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5" xfId="0" applyNumberFormat="1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16" fillId="3" borderId="3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38" fontId="5" fillId="2" borderId="1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38" fontId="5" fillId="2" borderId="12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/>
    </xf>
    <xf numFmtId="0" fontId="16" fillId="3" borderId="11" xfId="0" applyFont="1" applyFill="1" applyBorder="1" applyAlignment="1">
      <alignment/>
    </xf>
    <xf numFmtId="0" fontId="16" fillId="3" borderId="4" xfId="0" applyFont="1" applyFill="1" applyBorder="1" applyAlignment="1">
      <alignment/>
    </xf>
    <xf numFmtId="38" fontId="16" fillId="3" borderId="5" xfId="0" applyNumberFormat="1" applyFont="1" applyFill="1" applyBorder="1" applyAlignment="1">
      <alignment horizontal="right"/>
    </xf>
    <xf numFmtId="38" fontId="16" fillId="3" borderId="6" xfId="0" applyNumberFormat="1" applyFont="1" applyFill="1" applyBorder="1" applyAlignment="1">
      <alignment horizontal="right"/>
    </xf>
    <xf numFmtId="38" fontId="16" fillId="3" borderId="12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/>
    </xf>
    <xf numFmtId="0" fontId="13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0" fontId="15" fillId="4" borderId="5" xfId="0" applyFont="1" applyFill="1" applyBorder="1" applyAlignment="1">
      <alignment/>
    </xf>
    <xf numFmtId="38" fontId="15" fillId="4" borderId="5" xfId="0" applyNumberFormat="1" applyFont="1" applyFill="1" applyBorder="1" applyAlignment="1">
      <alignment horizontal="right"/>
    </xf>
    <xf numFmtId="38" fontId="15" fillId="4" borderId="6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/>
    </xf>
    <xf numFmtId="49" fontId="15" fillId="4" borderId="5" xfId="0" applyNumberFormat="1" applyFont="1" applyFill="1" applyBorder="1" applyAlignment="1">
      <alignment/>
    </xf>
    <xf numFmtId="49" fontId="14" fillId="4" borderId="5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49" fontId="5" fillId="4" borderId="3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 horizontal="left"/>
    </xf>
    <xf numFmtId="49" fontId="5" fillId="4" borderId="3" xfId="0" applyNumberFormat="1" applyFont="1" applyFill="1" applyBorder="1" applyAlignment="1">
      <alignment horizontal="left"/>
    </xf>
    <xf numFmtId="0" fontId="18" fillId="3" borderId="3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38" fontId="18" fillId="3" borderId="5" xfId="0" applyNumberFormat="1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/>
    </xf>
    <xf numFmtId="38" fontId="5" fillId="4" borderId="16" xfId="0" applyNumberFormat="1" applyFont="1" applyFill="1" applyBorder="1" applyAlignment="1">
      <alignment/>
    </xf>
    <xf numFmtId="0" fontId="18" fillId="3" borderId="11" xfId="0" applyFont="1" applyFill="1" applyBorder="1" applyAlignment="1">
      <alignment/>
    </xf>
    <xf numFmtId="49" fontId="5" fillId="4" borderId="11" xfId="0" applyNumberFormat="1" applyFont="1" applyFill="1" applyBorder="1" applyAlignment="1">
      <alignment/>
    </xf>
    <xf numFmtId="38" fontId="15" fillId="4" borderId="12" xfId="0" applyNumberFormat="1" applyFont="1" applyFill="1" applyBorder="1" applyAlignment="1">
      <alignment horizontal="right"/>
    </xf>
    <xf numFmtId="49" fontId="5" fillId="4" borderId="11" xfId="0" applyNumberFormat="1" applyFont="1" applyFill="1" applyBorder="1" applyAlignment="1">
      <alignment horizontal="left"/>
    </xf>
    <xf numFmtId="0" fontId="5" fillId="4" borderId="17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38" fontId="5" fillId="4" borderId="5" xfId="0" applyNumberFormat="1" applyFont="1" applyFill="1" applyBorder="1" applyAlignment="1">
      <alignment horizontal="right"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15" fillId="4" borderId="0" xfId="0" applyFont="1" applyFill="1" applyBorder="1" applyAlignment="1">
      <alignment/>
    </xf>
    <xf numFmtId="38" fontId="15" fillId="4" borderId="0" xfId="0" applyNumberFormat="1" applyFont="1" applyFill="1" applyBorder="1" applyAlignment="1">
      <alignment/>
    </xf>
    <xf numFmtId="0" fontId="15" fillId="4" borderId="4" xfId="0" applyFont="1" applyFill="1" applyBorder="1" applyAlignment="1">
      <alignment/>
    </xf>
    <xf numFmtId="0" fontId="15" fillId="4" borderId="0" xfId="0" applyFont="1" applyFill="1" applyAlignment="1">
      <alignment/>
    </xf>
    <xf numFmtId="0" fontId="4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38" fontId="19" fillId="4" borderId="0" xfId="0" applyNumberFormat="1" applyFont="1" applyFill="1" applyBorder="1" applyAlignment="1">
      <alignment/>
    </xf>
    <xf numFmtId="0" fontId="17" fillId="4" borderId="0" xfId="0" applyFont="1" applyFill="1" applyAlignment="1">
      <alignment/>
    </xf>
    <xf numFmtId="0" fontId="16" fillId="3" borderId="5" xfId="0" applyFont="1" applyFill="1" applyBorder="1" applyAlignment="1">
      <alignment/>
    </xf>
    <xf numFmtId="38" fontId="18" fillId="3" borderId="6" xfId="0" applyNumberFormat="1" applyFont="1" applyFill="1" applyBorder="1" applyAlignment="1">
      <alignment horizontal="right"/>
    </xf>
    <xf numFmtId="0" fontId="1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0" fontId="6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38" fontId="5" fillId="5" borderId="1" xfId="0" applyNumberFormat="1" applyFont="1" applyFill="1" applyBorder="1" applyAlignment="1">
      <alignment/>
    </xf>
    <xf numFmtId="38" fontId="5" fillId="5" borderId="2" xfId="0" applyNumberFormat="1" applyFont="1" applyFill="1" applyBorder="1" applyAlignment="1">
      <alignment/>
    </xf>
    <xf numFmtId="49" fontId="5" fillId="5" borderId="4" xfId="0" applyNumberFormat="1" applyFont="1" applyFill="1" applyBorder="1" applyAlignment="1">
      <alignment/>
    </xf>
    <xf numFmtId="0" fontId="5" fillId="5" borderId="5" xfId="0" applyFont="1" applyFill="1" applyBorder="1" applyAlignment="1">
      <alignment/>
    </xf>
    <xf numFmtId="38" fontId="5" fillId="5" borderId="5" xfId="0" applyNumberFormat="1" applyFont="1" applyFill="1" applyBorder="1" applyAlignment="1">
      <alignment horizontal="right"/>
    </xf>
    <xf numFmtId="38" fontId="5" fillId="5" borderId="6" xfId="0" applyNumberFormat="1" applyFont="1" applyFill="1" applyBorder="1" applyAlignment="1">
      <alignment horizontal="right"/>
    </xf>
    <xf numFmtId="49" fontId="5" fillId="5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11" fontId="5" fillId="5" borderId="5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16" fillId="6" borderId="4" xfId="0" applyFont="1" applyFill="1" applyBorder="1" applyAlignment="1">
      <alignment/>
    </xf>
    <xf numFmtId="38" fontId="16" fillId="6" borderId="5" xfId="0" applyNumberFormat="1" applyFont="1" applyFill="1" applyBorder="1" applyAlignment="1">
      <alignment horizontal="right"/>
    </xf>
    <xf numFmtId="38" fontId="16" fillId="6" borderId="6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6" fillId="6" borderId="3" xfId="0" applyFont="1" applyFill="1" applyBorder="1" applyAlignment="1">
      <alignment/>
    </xf>
    <xf numFmtId="0" fontId="16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38" fontId="6" fillId="4" borderId="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/>
    </xf>
    <xf numFmtId="38" fontId="6" fillId="5" borderId="0" xfId="0" applyNumberFormat="1" applyFont="1" applyFill="1" applyBorder="1" applyAlignment="1">
      <alignment horizontal="right"/>
    </xf>
    <xf numFmtId="0" fontId="16" fillId="3" borderId="18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/>
    </xf>
    <xf numFmtId="38" fontId="16" fillId="3" borderId="21" xfId="0" applyNumberFormat="1" applyFont="1" applyFill="1" applyBorder="1" applyAlignment="1">
      <alignment horizontal="right"/>
    </xf>
    <xf numFmtId="38" fontId="16" fillId="3" borderId="22" xfId="0" applyNumberFormat="1" applyFont="1" applyFill="1" applyBorder="1" applyAlignment="1">
      <alignment horizontal="right"/>
    </xf>
    <xf numFmtId="38" fontId="16" fillId="3" borderId="23" xfId="0" applyNumberFormat="1" applyFont="1" applyFill="1" applyBorder="1" applyAlignment="1">
      <alignment horizontal="right"/>
    </xf>
    <xf numFmtId="0" fontId="16" fillId="3" borderId="11" xfId="0" applyFont="1" applyFill="1" applyBorder="1" applyAlignment="1">
      <alignment horizontal="left"/>
    </xf>
    <xf numFmtId="0" fontId="19" fillId="4" borderId="24" xfId="0" applyFont="1" applyFill="1" applyBorder="1" applyAlignment="1">
      <alignment/>
    </xf>
    <xf numFmtId="38" fontId="19" fillId="4" borderId="25" xfId="0" applyNumberFormat="1" applyFont="1" applyFill="1" applyBorder="1" applyAlignment="1">
      <alignment/>
    </xf>
    <xf numFmtId="38" fontId="5" fillId="4" borderId="12" xfId="0" applyNumberFormat="1" applyFont="1" applyFill="1" applyBorder="1" applyAlignment="1">
      <alignment horizontal="right"/>
    </xf>
    <xf numFmtId="0" fontId="16" fillId="3" borderId="26" xfId="0" applyFont="1" applyFill="1" applyBorder="1" applyAlignment="1">
      <alignment/>
    </xf>
    <xf numFmtId="49" fontId="5" fillId="5" borderId="3" xfId="0" applyNumberFormat="1" applyFont="1" applyFill="1" applyBorder="1" applyAlignment="1">
      <alignment/>
    </xf>
    <xf numFmtId="0" fontId="16" fillId="6" borderId="11" xfId="0" applyFont="1" applyFill="1" applyBorder="1" applyAlignment="1">
      <alignment horizontal="left"/>
    </xf>
    <xf numFmtId="38" fontId="16" fillId="6" borderId="12" xfId="0" applyNumberFormat="1" applyFont="1" applyFill="1" applyBorder="1" applyAlignment="1">
      <alignment horizontal="right"/>
    </xf>
    <xf numFmtId="0" fontId="5" fillId="5" borderId="9" xfId="0" applyFont="1" applyFill="1" applyBorder="1" applyAlignment="1">
      <alignment/>
    </xf>
    <xf numFmtId="38" fontId="5" fillId="5" borderId="10" xfId="0" applyNumberFormat="1" applyFont="1" applyFill="1" applyBorder="1" applyAlignment="1">
      <alignment/>
    </xf>
    <xf numFmtId="0" fontId="16" fillId="6" borderId="11" xfId="0" applyFont="1" applyFill="1" applyBorder="1" applyAlignment="1">
      <alignment/>
    </xf>
    <xf numFmtId="49" fontId="5" fillId="5" borderId="11" xfId="0" applyNumberFormat="1" applyFont="1" applyFill="1" applyBorder="1" applyAlignment="1">
      <alignment/>
    </xf>
    <xf numFmtId="38" fontId="5" fillId="5" borderId="12" xfId="0" applyNumberFormat="1" applyFont="1" applyFill="1" applyBorder="1" applyAlignment="1">
      <alignment horizontal="right"/>
    </xf>
    <xf numFmtId="0" fontId="16" fillId="6" borderId="18" xfId="0" applyFont="1" applyFill="1" applyBorder="1" applyAlignment="1">
      <alignment horizontal="left"/>
    </xf>
    <xf numFmtId="0" fontId="16" fillId="6" borderId="19" xfId="0" applyFont="1" applyFill="1" applyBorder="1" applyAlignment="1">
      <alignment horizontal="left"/>
    </xf>
    <xf numFmtId="0" fontId="16" fillId="6" borderId="20" xfId="0" applyFont="1" applyFill="1" applyBorder="1" applyAlignment="1">
      <alignment horizontal="center"/>
    </xf>
    <xf numFmtId="38" fontId="16" fillId="6" borderId="21" xfId="0" applyNumberFormat="1" applyFont="1" applyFill="1" applyBorder="1" applyAlignment="1">
      <alignment horizontal="right"/>
    </xf>
    <xf numFmtId="0" fontId="5" fillId="5" borderId="27" xfId="0" applyFont="1" applyFill="1" applyBorder="1" applyAlignment="1">
      <alignment/>
    </xf>
    <xf numFmtId="3" fontId="5" fillId="5" borderId="27" xfId="0" applyNumberFormat="1" applyFont="1" applyFill="1" applyBorder="1" applyAlignment="1">
      <alignment/>
    </xf>
    <xf numFmtId="0" fontId="5" fillId="5" borderId="28" xfId="0" applyFont="1" applyFill="1" applyBorder="1" applyAlignment="1">
      <alignment/>
    </xf>
    <xf numFmtId="0" fontId="16" fillId="3" borderId="18" xfId="0" applyFont="1" applyFill="1" applyBorder="1" applyAlignment="1">
      <alignment/>
    </xf>
    <xf numFmtId="0" fontId="16" fillId="3" borderId="19" xfId="0" applyFont="1" applyFill="1" applyBorder="1" applyAlignment="1">
      <alignment/>
    </xf>
    <xf numFmtId="0" fontId="16" fillId="3" borderId="20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38" fontId="18" fillId="3" borderId="21" xfId="0" applyNumberFormat="1" applyFont="1" applyFill="1" applyBorder="1" applyAlignment="1">
      <alignment horizontal="right"/>
    </xf>
    <xf numFmtId="38" fontId="18" fillId="3" borderId="22" xfId="0" applyNumberFormat="1" applyFont="1" applyFill="1" applyBorder="1" applyAlignment="1">
      <alignment horizontal="right"/>
    </xf>
    <xf numFmtId="38" fontId="18" fillId="3" borderId="23" xfId="0" applyNumberFormat="1" applyFont="1" applyFill="1" applyBorder="1" applyAlignment="1">
      <alignment horizontal="right"/>
    </xf>
    <xf numFmtId="38" fontId="18" fillId="3" borderId="12" xfId="0" applyNumberFormat="1" applyFont="1" applyFill="1" applyBorder="1" applyAlignment="1">
      <alignment horizontal="right"/>
    </xf>
    <xf numFmtId="0" fontId="15" fillId="4" borderId="24" xfId="0" applyFont="1" applyFill="1" applyBorder="1" applyAlignment="1">
      <alignment/>
    </xf>
    <xf numFmtId="38" fontId="15" fillId="4" borderId="25" xfId="0" applyNumberFormat="1" applyFont="1" applyFill="1" applyBorder="1" applyAlignment="1">
      <alignment/>
    </xf>
    <xf numFmtId="0" fontId="18" fillId="3" borderId="19" xfId="0" applyFont="1" applyFill="1" applyBorder="1" applyAlignment="1">
      <alignment/>
    </xf>
    <xf numFmtId="49" fontId="15" fillId="4" borderId="4" xfId="0" applyNumberFormat="1" applyFont="1" applyFill="1" applyBorder="1" applyAlignment="1">
      <alignment/>
    </xf>
    <xf numFmtId="49" fontId="15" fillId="4" borderId="3" xfId="0" applyNumberFormat="1" applyFont="1" applyFill="1" applyBorder="1" applyAlignment="1">
      <alignment/>
    </xf>
    <xf numFmtId="49" fontId="15" fillId="4" borderId="11" xfId="0" applyNumberFormat="1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4" borderId="29" xfId="0" applyFont="1" applyFill="1" applyBorder="1" applyAlignment="1">
      <alignment/>
    </xf>
    <xf numFmtId="49" fontId="5" fillId="6" borderId="30" xfId="0" applyNumberFormat="1" applyFont="1" applyFill="1" applyBorder="1" applyAlignment="1">
      <alignment/>
    </xf>
    <xf numFmtId="49" fontId="5" fillId="6" borderId="31" xfId="0" applyNumberFormat="1" applyFont="1" applyFill="1" applyBorder="1" applyAlignment="1">
      <alignment/>
    </xf>
    <xf numFmtId="3" fontId="5" fillId="6" borderId="31" xfId="0" applyNumberFormat="1" applyFont="1" applyFill="1" applyBorder="1" applyAlignment="1">
      <alignment horizontal="right"/>
    </xf>
    <xf numFmtId="3" fontId="5" fillId="6" borderId="32" xfId="0" applyNumberFormat="1" applyFont="1" applyFill="1" applyBorder="1" applyAlignment="1">
      <alignment horizontal="right"/>
    </xf>
    <xf numFmtId="0" fontId="8" fillId="6" borderId="30" xfId="0" applyFont="1" applyFill="1" applyBorder="1" applyAlignment="1">
      <alignment horizontal="left"/>
    </xf>
    <xf numFmtId="0" fontId="8" fillId="6" borderId="31" xfId="0" applyFont="1" applyFill="1" applyBorder="1" applyAlignment="1">
      <alignment horizontal="left"/>
    </xf>
    <xf numFmtId="0" fontId="4" fillId="6" borderId="31" xfId="0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right"/>
    </xf>
    <xf numFmtId="3" fontId="4" fillId="6" borderId="32" xfId="0" applyNumberFormat="1" applyFont="1" applyFill="1" applyBorder="1" applyAlignment="1">
      <alignment horizontal="right"/>
    </xf>
    <xf numFmtId="0" fontId="8" fillId="6" borderId="33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0" fontId="4" fillId="6" borderId="28" xfId="0" applyFont="1" applyFill="1" applyBorder="1" applyAlignment="1">
      <alignment horizontal="center"/>
    </xf>
    <xf numFmtId="3" fontId="4" fillId="6" borderId="28" xfId="0" applyNumberFormat="1" applyFont="1" applyFill="1" applyBorder="1" applyAlignment="1">
      <alignment horizontal="right"/>
    </xf>
    <xf numFmtId="3" fontId="4" fillId="6" borderId="34" xfId="0" applyNumberFormat="1" applyFont="1" applyFill="1" applyBorder="1" applyAlignment="1">
      <alignment horizontal="right"/>
    </xf>
    <xf numFmtId="0" fontId="14" fillId="6" borderId="30" xfId="0" applyFont="1" applyFill="1" applyBorder="1" applyAlignment="1">
      <alignment/>
    </xf>
    <xf numFmtId="0" fontId="14" fillId="6" borderId="31" xfId="0" applyFont="1" applyFill="1" applyBorder="1" applyAlignment="1">
      <alignment/>
    </xf>
    <xf numFmtId="0" fontId="14" fillId="6" borderId="32" xfId="0" applyFont="1" applyFill="1" applyBorder="1" applyAlignment="1">
      <alignment/>
    </xf>
    <xf numFmtId="3" fontId="15" fillId="6" borderId="31" xfId="0" applyNumberFormat="1" applyFont="1" applyFill="1" applyBorder="1" applyAlignment="1">
      <alignment horizontal="right"/>
    </xf>
    <xf numFmtId="0" fontId="22" fillId="4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5" borderId="0" xfId="0" applyFont="1" applyFill="1" applyBorder="1" applyAlignment="1">
      <alignment horizontal="right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8" fillId="0" borderId="0" xfId="19" applyFont="1">
      <alignment/>
      <protection/>
    </xf>
    <xf numFmtId="0" fontId="25" fillId="0" borderId="0" xfId="19">
      <alignment/>
      <protection/>
    </xf>
    <xf numFmtId="0" fontId="29" fillId="0" borderId="0" xfId="19" applyFont="1" applyAlignment="1">
      <alignment horizontal="center"/>
      <protection/>
    </xf>
    <xf numFmtId="38" fontId="30" fillId="0" borderId="0" xfId="23" applyNumberFormat="1" applyFont="1" applyAlignment="1">
      <alignment/>
    </xf>
    <xf numFmtId="0" fontId="31" fillId="0" borderId="0" xfId="19" applyFont="1" applyAlignment="1">
      <alignment horizontal="center"/>
      <protection/>
    </xf>
    <xf numFmtId="0" fontId="32" fillId="0" borderId="0" xfId="19" applyFont="1">
      <alignment/>
      <protection/>
    </xf>
    <xf numFmtId="0" fontId="25" fillId="0" borderId="0" xfId="19" applyFont="1">
      <alignment/>
      <protection/>
    </xf>
    <xf numFmtId="0" fontId="36" fillId="0" borderId="0" xfId="19" applyFont="1" applyAlignment="1">
      <alignment/>
      <protection/>
    </xf>
    <xf numFmtId="0" fontId="37" fillId="0" borderId="0" xfId="19" applyFont="1" applyAlignment="1">
      <alignment/>
      <protection/>
    </xf>
    <xf numFmtId="0" fontId="35" fillId="0" borderId="0" xfId="19" applyFont="1" applyAlignment="1">
      <alignment/>
      <protection/>
    </xf>
    <xf numFmtId="3" fontId="38" fillId="0" borderId="0" xfId="19" applyNumberFormat="1" applyFont="1" applyAlignment="1">
      <alignment/>
      <protection/>
    </xf>
    <xf numFmtId="38" fontId="31" fillId="0" borderId="0" xfId="23" applyNumberFormat="1" applyFont="1" applyAlignment="1">
      <alignment/>
    </xf>
    <xf numFmtId="0" fontId="39" fillId="0" borderId="0" xfId="19" applyFont="1" applyAlignment="1">
      <alignment/>
      <protection/>
    </xf>
    <xf numFmtId="0" fontId="40" fillId="0" borderId="0" xfId="19" applyFont="1" applyAlignment="1">
      <alignment/>
      <protection/>
    </xf>
    <xf numFmtId="0" fontId="25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4" fontId="31" fillId="0" borderId="0" xfId="19" applyNumberFormat="1" applyFont="1">
      <alignment/>
      <protection/>
    </xf>
    <xf numFmtId="0" fontId="35" fillId="0" borderId="0" xfId="19" applyFont="1" applyAlignment="1">
      <alignment/>
      <protection/>
    </xf>
    <xf numFmtId="3" fontId="42" fillId="0" borderId="0" xfId="19" applyNumberFormat="1" applyFont="1" applyAlignment="1">
      <alignment/>
      <protection/>
    </xf>
    <xf numFmtId="3" fontId="43" fillId="0" borderId="0" xfId="19" applyNumberFormat="1" applyFont="1" applyAlignment="1">
      <alignment/>
      <protection/>
    </xf>
    <xf numFmtId="0" fontId="24" fillId="0" borderId="0" xfId="19" applyFont="1" applyBorder="1" applyAlignment="1">
      <alignment horizontal="right"/>
      <protection/>
    </xf>
    <xf numFmtId="0" fontId="26" fillId="0" borderId="0" xfId="19" applyFont="1" applyBorder="1" applyAlignment="1">
      <alignment horizontal="right"/>
      <protection/>
    </xf>
    <xf numFmtId="0" fontId="44" fillId="5" borderId="37" xfId="19" applyFont="1" applyFill="1" applyBorder="1" applyAlignment="1">
      <alignment horizontal="center"/>
      <protection/>
    </xf>
    <xf numFmtId="0" fontId="26" fillId="5" borderId="38" xfId="19" applyFont="1" applyFill="1" applyBorder="1" applyAlignment="1">
      <alignment horizontal="center" vertical="center"/>
      <protection/>
    </xf>
    <xf numFmtId="0" fontId="26" fillId="5" borderId="37" xfId="19" applyFont="1" applyFill="1" applyBorder="1" applyAlignment="1">
      <alignment horizontal="center" vertical="center"/>
      <protection/>
    </xf>
    <xf numFmtId="0" fontId="26" fillId="5" borderId="39" xfId="19" applyFont="1" applyFill="1" applyBorder="1" applyAlignment="1">
      <alignment horizontal="center" vertical="center"/>
      <protection/>
    </xf>
    <xf numFmtId="0" fontId="45" fillId="5" borderId="40" xfId="19" applyFont="1" applyFill="1" applyBorder="1" applyAlignment="1">
      <alignment horizontal="center"/>
      <protection/>
    </xf>
    <xf numFmtId="0" fontId="26" fillId="5" borderId="41" xfId="19" applyFont="1" applyFill="1" applyBorder="1" applyAlignment="1">
      <alignment horizontal="center" vertical="center"/>
      <protection/>
    </xf>
    <xf numFmtId="0" fontId="26" fillId="5" borderId="42" xfId="19" applyFont="1" applyFill="1" applyBorder="1" applyAlignment="1">
      <alignment horizontal="center" vertical="center"/>
      <protection/>
    </xf>
    <xf numFmtId="0" fontId="26" fillId="5" borderId="40" xfId="19" applyFont="1" applyFill="1" applyBorder="1" applyAlignment="1">
      <alignment horizontal="center" vertical="center"/>
      <protection/>
    </xf>
    <xf numFmtId="0" fontId="25" fillId="5" borderId="43" xfId="19" applyFont="1" applyFill="1" applyBorder="1">
      <alignment/>
      <protection/>
    </xf>
    <xf numFmtId="0" fontId="25" fillId="5" borderId="0" xfId="19" applyFont="1" applyFill="1" applyBorder="1">
      <alignment/>
      <protection/>
    </xf>
    <xf numFmtId="0" fontId="46" fillId="5" borderId="0" xfId="19" applyFont="1" applyFill="1">
      <alignment/>
      <protection/>
    </xf>
    <xf numFmtId="0" fontId="25" fillId="5" borderId="0" xfId="19" applyFont="1" applyFill="1">
      <alignment/>
      <protection/>
    </xf>
    <xf numFmtId="0" fontId="25" fillId="5" borderId="14" xfId="19" applyFont="1" applyFill="1" applyBorder="1">
      <alignment/>
      <protection/>
    </xf>
    <xf numFmtId="0" fontId="47" fillId="5" borderId="44" xfId="19" applyFont="1" applyFill="1" applyBorder="1">
      <alignment/>
      <protection/>
    </xf>
    <xf numFmtId="0" fontId="48" fillId="6" borderId="5" xfId="19" applyFont="1" applyFill="1" applyBorder="1" applyAlignment="1">
      <alignment/>
      <protection/>
    </xf>
    <xf numFmtId="3" fontId="49" fillId="6" borderId="5" xfId="19" applyNumberFormat="1" applyFont="1" applyFill="1" applyBorder="1">
      <alignment/>
      <protection/>
    </xf>
    <xf numFmtId="4" fontId="25" fillId="0" borderId="0" xfId="19" applyNumberFormat="1">
      <alignment/>
      <protection/>
    </xf>
    <xf numFmtId="38" fontId="29" fillId="0" borderId="0" xfId="23" applyNumberFormat="1" applyFont="1" applyAlignment="1">
      <alignment/>
    </xf>
    <xf numFmtId="0" fontId="47" fillId="0" borderId="44" xfId="19" applyFont="1" applyBorder="1">
      <alignment/>
      <protection/>
    </xf>
    <xf numFmtId="3" fontId="50" fillId="0" borderId="5" xfId="19" applyNumberFormat="1" applyFont="1" applyBorder="1">
      <alignment/>
      <protection/>
    </xf>
    <xf numFmtId="3" fontId="51" fillId="0" borderId="5" xfId="19" applyNumberFormat="1" applyFont="1" applyBorder="1">
      <alignment/>
      <protection/>
    </xf>
    <xf numFmtId="4" fontId="51" fillId="4" borderId="5" xfId="19" applyNumberFormat="1" applyFont="1" applyFill="1" applyBorder="1">
      <alignment/>
      <protection/>
    </xf>
    <xf numFmtId="4" fontId="51" fillId="4" borderId="45" xfId="19" applyNumberFormat="1" applyFont="1" applyFill="1" applyBorder="1">
      <alignment/>
      <protection/>
    </xf>
    <xf numFmtId="3" fontId="48" fillId="6" borderId="5" xfId="19" applyNumberFormat="1" applyFont="1" applyFill="1" applyBorder="1">
      <alignment/>
      <protection/>
    </xf>
    <xf numFmtId="3" fontId="50" fillId="5" borderId="5" xfId="19" applyNumberFormat="1" applyFont="1" applyFill="1" applyBorder="1">
      <alignment/>
      <protection/>
    </xf>
    <xf numFmtId="38" fontId="52" fillId="0" borderId="0" xfId="23" applyNumberFormat="1" applyFont="1" applyBorder="1" applyAlignment="1">
      <alignment horizontal="center"/>
    </xf>
    <xf numFmtId="38" fontId="53" fillId="0" borderId="0" xfId="23" applyNumberFormat="1" applyFont="1" applyBorder="1" applyAlignment="1">
      <alignment/>
    </xf>
    <xf numFmtId="3" fontId="50" fillId="0" borderId="46" xfId="19" applyNumberFormat="1" applyFont="1" applyBorder="1">
      <alignment/>
      <protection/>
    </xf>
    <xf numFmtId="4" fontId="51" fillId="4" borderId="46" xfId="19" applyNumberFormat="1" applyFont="1" applyFill="1" applyBorder="1">
      <alignment/>
      <protection/>
    </xf>
    <xf numFmtId="3" fontId="49" fillId="3" borderId="47" xfId="19" applyNumberFormat="1" applyFont="1" applyFill="1" applyBorder="1" applyAlignment="1">
      <alignment vertical="center"/>
      <protection/>
    </xf>
    <xf numFmtId="4" fontId="25" fillId="0" borderId="0" xfId="19" applyNumberFormat="1" applyAlignment="1">
      <alignment vertical="center"/>
      <protection/>
    </xf>
    <xf numFmtId="38" fontId="54" fillId="0" borderId="0" xfId="23" applyNumberFormat="1" applyFont="1" applyBorder="1" applyAlignment="1">
      <alignment/>
    </xf>
    <xf numFmtId="0" fontId="50" fillId="0" borderId="0" xfId="19" applyFont="1">
      <alignment/>
      <protection/>
    </xf>
    <xf numFmtId="0" fontId="24" fillId="0" borderId="0" xfId="19" applyFont="1">
      <alignment/>
      <protection/>
    </xf>
    <xf numFmtId="3" fontId="25" fillId="0" borderId="0" xfId="19" applyNumberFormat="1" applyFont="1">
      <alignment/>
      <protection/>
    </xf>
    <xf numFmtId="3" fontId="31" fillId="0" borderId="0" xfId="19" applyNumberFormat="1" applyFont="1">
      <alignment/>
      <protection/>
    </xf>
    <xf numFmtId="3" fontId="55" fillId="0" borderId="0" xfId="19" applyNumberFormat="1" applyFont="1">
      <alignment/>
      <protection/>
    </xf>
    <xf numFmtId="2" fontId="25" fillId="0" borderId="0" xfId="19" applyNumberFormat="1" applyFont="1">
      <alignment/>
      <protection/>
    </xf>
    <xf numFmtId="0" fontId="31" fillId="0" borderId="0" xfId="19" applyFont="1">
      <alignment/>
      <protection/>
    </xf>
    <xf numFmtId="4" fontId="51" fillId="3" borderId="5" xfId="19" applyNumberFormat="1" applyFont="1" applyFill="1" applyBorder="1">
      <alignment/>
      <protection/>
    </xf>
    <xf numFmtId="4" fontId="51" fillId="3" borderId="45" xfId="19" applyNumberFormat="1" applyFont="1" applyFill="1" applyBorder="1">
      <alignment/>
      <protection/>
    </xf>
    <xf numFmtId="4" fontId="51" fillId="3" borderId="47" xfId="19" applyNumberFormat="1" applyFont="1" applyFill="1" applyBorder="1">
      <alignment/>
      <protection/>
    </xf>
    <xf numFmtId="4" fontId="51" fillId="4" borderId="48" xfId="19" applyNumberFormat="1" applyFont="1" applyFill="1" applyBorder="1">
      <alignment/>
      <protection/>
    </xf>
    <xf numFmtId="0" fontId="47" fillId="3" borderId="44" xfId="19" applyFont="1" applyFill="1" applyBorder="1">
      <alignment/>
      <protection/>
    </xf>
    <xf numFmtId="0" fontId="5" fillId="2" borderId="0" xfId="0" applyFont="1" applyFill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31" fillId="0" borderId="0" xfId="19" applyNumberFormat="1" applyFont="1">
      <alignment/>
      <protection/>
    </xf>
    <xf numFmtId="0" fontId="8" fillId="3" borderId="0" xfId="0" applyFont="1" applyFill="1" applyBorder="1" applyAlignment="1">
      <alignment horizontal="left"/>
    </xf>
    <xf numFmtId="38" fontId="4" fillId="4" borderId="0" xfId="0" applyNumberFormat="1" applyFont="1" applyFill="1" applyBorder="1" applyAlignment="1">
      <alignment horizontal="center"/>
    </xf>
    <xf numFmtId="38" fontId="5" fillId="4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5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6" fillId="0" borderId="0" xfId="19" applyFont="1" applyAlignment="1">
      <alignment/>
      <protection/>
    </xf>
    <xf numFmtId="0" fontId="25" fillId="0" borderId="0" xfId="19" applyAlignment="1">
      <alignment horizontal="left"/>
      <protection/>
    </xf>
    <xf numFmtId="0" fontId="34" fillId="0" borderId="0" xfId="19" applyFont="1" applyAlignment="1">
      <alignment horizontal="left"/>
      <protection/>
    </xf>
    <xf numFmtId="0" fontId="35" fillId="0" borderId="0" xfId="19" applyFont="1" applyAlignment="1">
      <alignment horizontal="left"/>
      <protection/>
    </xf>
    <xf numFmtId="38" fontId="30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4" borderId="0" xfId="0" applyNumberFormat="1" applyFont="1" applyFill="1" applyBorder="1" applyAlignment="1">
      <alignment horizontal="center"/>
    </xf>
    <xf numFmtId="4" fontId="0" fillId="5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3" fontId="48" fillId="3" borderId="50" xfId="19" applyNumberFormat="1" applyFont="1" applyFill="1" applyBorder="1" applyAlignment="1">
      <alignment horizontal="left" vertical="center"/>
      <protection/>
    </xf>
    <xf numFmtId="3" fontId="48" fillId="3" borderId="51" xfId="19" applyNumberFormat="1" applyFont="1" applyFill="1" applyBorder="1" applyAlignment="1">
      <alignment horizontal="left" vertical="center"/>
      <protection/>
    </xf>
    <xf numFmtId="0" fontId="48" fillId="3" borderId="50" xfId="19" applyFont="1" applyFill="1" applyBorder="1" applyAlignment="1">
      <alignment horizontal="center"/>
      <protection/>
    </xf>
    <xf numFmtId="0" fontId="48" fillId="3" borderId="51" xfId="19" applyFont="1" applyFill="1" applyBorder="1" applyAlignment="1">
      <alignment horizontal="center"/>
      <protection/>
    </xf>
    <xf numFmtId="0" fontId="33" fillId="6" borderId="0" xfId="19" applyFont="1" applyFill="1" applyAlignment="1">
      <alignment horizontal="center"/>
      <protection/>
    </xf>
    <xf numFmtId="0" fontId="26" fillId="5" borderId="50" xfId="19" applyFont="1" applyFill="1" applyBorder="1" applyAlignment="1">
      <alignment horizontal="center" vertical="center"/>
      <protection/>
    </xf>
    <xf numFmtId="0" fontId="26" fillId="5" borderId="52" xfId="19" applyFont="1" applyFill="1" applyBorder="1" applyAlignment="1">
      <alignment horizontal="center" vertical="center"/>
      <protection/>
    </xf>
    <xf numFmtId="0" fontId="26" fillId="5" borderId="38" xfId="19" applyFont="1" applyFill="1" applyBorder="1" applyAlignment="1">
      <alignment horizontal="center" vertical="center"/>
      <protection/>
    </xf>
    <xf numFmtId="0" fontId="26" fillId="5" borderId="41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ftudo\AVALIA&#199;&#195;O\A%20CLASSIFICAR-setemb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ftudo\AVALIA&#199;&#195;O\GRANDES%20GRUPOS\AGOSTO\DEPARA-GG%20TODOS%20%20-%20SETEMBRO%20MF%2010ou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elso%20-%20CAA\Jefferson\AVALIA&#199;&#195;O\GRANDES%20GRUPOS\JUNHO\DEPARA-GG%20TODOS%20%20-%2001AGONT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CLASSIFICAR  DEPARA"/>
      <sheetName val="A CLASSIFICAR"/>
      <sheetName val="SIA 2001"/>
      <sheetName val="SIA 2002"/>
      <sheetName val="IAPI 2001"/>
      <sheetName val="IAPI 2002"/>
      <sheetName val="FIDEPIS 2002"/>
      <sheetName val="PACS E OUTROS 2001"/>
      <sheetName val="PACS E OUTROS 2002"/>
      <sheetName val="TUB VISA 2001"/>
      <sheetName val="TUB VISA 2002"/>
      <sheetName val="CARTÃO SUS 2001"/>
      <sheetName val="CARTÃO SUS 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ss TOTAL"/>
      <sheetName val="De Para Anss "/>
      <sheetName val="Anvs TOTAL"/>
      <sheetName val="De Para Anvs"/>
      <sheetName val="Fiocruz PES"/>
      <sheetName val="Fiocruz OCC"/>
      <sheetName val="De Para Fiocruz"/>
      <sheetName val="Funasa PES"/>
      <sheetName val="Funasa OCC"/>
      <sheetName val="Funasa OCC PA"/>
      <sheetName val="Funasa OCC SAN"/>
      <sheetName val="De Para Funasa"/>
      <sheetName val="Fundo PES"/>
      <sheetName val="Fundo OCC"/>
      <sheetName val="Fundo OCC 1"/>
      <sheetName val="Fundo EMENDAS"/>
      <sheetName val="De Para Fundo"/>
      <sheetName val="UNIDADES"/>
      <sheetName val="GERENCIAL"/>
      <sheetName val="LEITE-0603"/>
      <sheetName val="ENDE-0597"/>
      <sheetName val="FARM-0593"/>
      <sheetName val="GPLENA-4306"/>
      <sheetName val="SUS-4307"/>
      <sheetName val="PAB-0587"/>
      <sheetName val="PACSPSF-0589"/>
      <sheetName val="VIGILANCIA-0595"/>
      <sheetName val="URG.3865"/>
      <sheetName val="URG.-3870"/>
      <sheetName val="INFRA-3863"/>
      <sheetName val="INFRA-3868"/>
      <sheetName val="SANGUE-3862"/>
      <sheetName val="SANGUE-3867"/>
      <sheetName val="CONSOLIDADO"/>
      <sheetName val="CONSOL-PA"/>
      <sheetName val="PRÓPRIOS-3859"/>
      <sheetName val="EMENDAS-5528"/>
      <sheetName val="PA-3860"/>
      <sheetName val="PA-3861"/>
      <sheetName val="PRÓPRIOS-3860"/>
      <sheetName val="PRÓPRIOS-3984"/>
      <sheetName val="PA-3984"/>
      <sheetName val="PRÓPRIOS-3861"/>
      <sheetName val="PA-3859"/>
      <sheetName val="PA-55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ss TOTAL"/>
      <sheetName val="De Para Anss "/>
      <sheetName val="Anvs TOTAL"/>
      <sheetName val="De Para Anvs"/>
      <sheetName val="Fiocruz PES"/>
      <sheetName val="Fiocruz OCC"/>
      <sheetName val="De Para Fiocruz"/>
      <sheetName val="Funasa PES"/>
      <sheetName val="Funasa OCC"/>
      <sheetName val="Funasa OCC PA"/>
      <sheetName val="Funasa OCC SAN"/>
      <sheetName val="De Para Funasa"/>
      <sheetName val="Fundo PES"/>
      <sheetName val="Fundo OCC"/>
      <sheetName val="Fundo OCC 1"/>
      <sheetName val="Fundo EMENDAS"/>
      <sheetName val="De Para Fundo"/>
      <sheetName val="UNIDADES"/>
      <sheetName val="GERENCIAL"/>
      <sheetName val="LEITE-0603"/>
      <sheetName val="ENDE-0597"/>
      <sheetName val="FARM-0593"/>
      <sheetName val="GPLENA-4306"/>
      <sheetName val="SUS-4307"/>
      <sheetName val="PAB-0587"/>
      <sheetName val="PACSPSF-0589"/>
      <sheetName val="VIGILANCIA-0595"/>
      <sheetName val="URG.3865"/>
      <sheetName val="URG.-3870"/>
      <sheetName val="INFRA-3863"/>
      <sheetName val="INFRA-3868"/>
      <sheetName val="SANGUE-3862"/>
      <sheetName val="SANGUE-3867"/>
      <sheetName val="CONSOLIDADO"/>
      <sheetName val="CONSOL-PA"/>
      <sheetName val="PRÓPRIOS-3859"/>
      <sheetName val="EMENDAS-5528"/>
      <sheetName val="PA-3860"/>
      <sheetName val="PA-3861"/>
      <sheetName val="PRÓPRIOS-3860"/>
      <sheetName val="PRÓPRIOS-3984"/>
      <sheetName val="PA-3984"/>
      <sheetName val="PRÓPRIOS-3861"/>
      <sheetName val="PA-3859"/>
      <sheetName val="PA-55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="50" zoomScaleNormal="50" workbookViewId="0" topLeftCell="H1">
      <selection activeCell="I23" sqref="I23"/>
    </sheetView>
  </sheetViews>
  <sheetFormatPr defaultColWidth="9.140625" defaultRowHeight="12.75"/>
  <cols>
    <col min="1" max="1" width="7.140625" style="0" customWidth="1"/>
    <col min="2" max="2" width="8.8515625" style="0" customWidth="1"/>
    <col min="3" max="3" width="11.421875" style="0" customWidth="1"/>
    <col min="4" max="4" width="12.00390625" style="0" customWidth="1"/>
    <col min="5" max="5" width="10.57421875" style="0" customWidth="1"/>
    <col min="6" max="6" width="24.8515625" style="0" hidden="1" customWidth="1"/>
    <col min="7" max="7" width="115.7109375" style="0" customWidth="1"/>
    <col min="8" max="8" width="35.7109375" style="0" customWidth="1"/>
    <col min="9" max="9" width="33.8515625" style="0" customWidth="1"/>
    <col min="10" max="13" width="35.7109375" style="0" customWidth="1"/>
  </cols>
  <sheetData>
    <row r="1" spans="1:13" ht="35.25">
      <c r="A1" s="193" t="s">
        <v>79</v>
      </c>
      <c r="B1" s="42"/>
      <c r="C1" s="42"/>
      <c r="D1" s="42"/>
      <c r="E1" s="42"/>
      <c r="F1" s="42"/>
      <c r="G1" s="43"/>
      <c r="H1" s="44"/>
      <c r="I1" s="44"/>
      <c r="J1" s="44"/>
      <c r="K1" s="44"/>
      <c r="L1" s="45"/>
      <c r="M1" s="44"/>
    </row>
    <row r="2" spans="1:13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4"/>
    </row>
    <row r="3" spans="1:13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4"/>
    </row>
    <row r="4" spans="1:13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44"/>
    </row>
    <row r="5" spans="1:13" ht="41.25">
      <c r="A5" s="299" t="s">
        <v>722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</row>
    <row r="6" spans="1:13" ht="23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5"/>
      <c r="M6" s="44"/>
    </row>
    <row r="7" spans="1:13" ht="23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5"/>
      <c r="M7" s="44"/>
    </row>
    <row r="8" spans="1:13" ht="23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5"/>
      <c r="M8" s="44"/>
    </row>
    <row r="9" spans="1:13" ht="37.5">
      <c r="A9" s="300" t="s">
        <v>474</v>
      </c>
      <c r="B9" s="300"/>
      <c r="C9" s="300"/>
      <c r="D9" s="300"/>
      <c r="E9" s="300"/>
      <c r="F9" s="300"/>
      <c r="G9" s="300"/>
      <c r="H9" s="50"/>
      <c r="I9" s="50"/>
      <c r="J9" s="50"/>
      <c r="K9" s="50"/>
      <c r="L9" s="50"/>
      <c r="M9" s="50"/>
    </row>
    <row r="10" spans="1:13" ht="37.5">
      <c r="A10" s="300" t="str">
        <f>+'De Para Anss '!A6:G6</f>
        <v>Posição: JANEIRO / 2003 (Atualizado até 31 / 01 / 2003 )</v>
      </c>
      <c r="B10" s="300"/>
      <c r="C10" s="300"/>
      <c r="D10" s="300"/>
      <c r="E10" s="300"/>
      <c r="F10" s="300"/>
      <c r="G10" s="300"/>
      <c r="H10" s="50"/>
      <c r="I10" s="275"/>
      <c r="J10" s="275"/>
      <c r="K10" s="275"/>
      <c r="L10" s="281"/>
      <c r="M10" s="44"/>
    </row>
    <row r="11" spans="1:13" ht="28.5" thickBot="1">
      <c r="A11" s="48"/>
      <c r="B11" s="48"/>
      <c r="C11" s="48"/>
      <c r="D11" s="48"/>
      <c r="E11" s="48"/>
      <c r="F11" s="48"/>
      <c r="G11" s="48"/>
      <c r="H11" s="50"/>
      <c r="I11" s="53"/>
      <c r="J11" s="53"/>
      <c r="K11" s="53"/>
      <c r="L11" s="53"/>
      <c r="M11" s="195" t="s">
        <v>778</v>
      </c>
    </row>
    <row r="12" spans="1:13" ht="27.75" thickBot="1" thickTop="1">
      <c r="A12" s="309" t="s">
        <v>984</v>
      </c>
      <c r="B12" s="310"/>
      <c r="C12" s="310"/>
      <c r="D12" s="310"/>
      <c r="E12" s="311"/>
      <c r="F12" s="199"/>
      <c r="G12" s="91"/>
      <c r="H12" s="34" t="s">
        <v>787</v>
      </c>
      <c r="I12" s="304" t="s">
        <v>133</v>
      </c>
      <c r="J12" s="304"/>
      <c r="K12" s="304"/>
      <c r="L12" s="304"/>
      <c r="M12" s="304"/>
    </row>
    <row r="13" spans="1:13" ht="30" customHeight="1" thickTop="1">
      <c r="A13" s="312"/>
      <c r="B13" s="313"/>
      <c r="C13" s="313"/>
      <c r="D13" s="313"/>
      <c r="E13" s="314"/>
      <c r="F13" s="201"/>
      <c r="G13" s="92" t="s">
        <v>793</v>
      </c>
      <c r="H13" s="27">
        <v>2002</v>
      </c>
      <c r="I13" s="34" t="s">
        <v>132</v>
      </c>
      <c r="J13" s="34" t="s">
        <v>76</v>
      </c>
      <c r="K13" s="34" t="s">
        <v>77</v>
      </c>
      <c r="L13" s="34" t="s">
        <v>85</v>
      </c>
      <c r="M13" s="34" t="s">
        <v>78</v>
      </c>
    </row>
    <row r="14" spans="1:13" ht="27" thickBot="1">
      <c r="A14" s="301"/>
      <c r="B14" s="302"/>
      <c r="C14" s="302"/>
      <c r="D14" s="302"/>
      <c r="E14" s="303"/>
      <c r="F14" s="202"/>
      <c r="G14" s="93"/>
      <c r="H14" s="28" t="s">
        <v>83</v>
      </c>
      <c r="I14" s="28" t="s">
        <v>82</v>
      </c>
      <c r="J14" s="28" t="s">
        <v>81</v>
      </c>
      <c r="K14" s="28" t="s">
        <v>80</v>
      </c>
      <c r="L14" s="28" t="s">
        <v>87</v>
      </c>
      <c r="M14" s="28" t="s">
        <v>86</v>
      </c>
    </row>
    <row r="15" spans="1:13" ht="12" customHeight="1" thickBot="1" thickTop="1">
      <c r="A15" s="55"/>
      <c r="B15" s="55"/>
      <c r="C15" s="55"/>
      <c r="D15" s="55"/>
      <c r="E15" s="55"/>
      <c r="F15" s="55"/>
      <c r="G15" s="55"/>
      <c r="H15" s="79"/>
      <c r="I15" s="55"/>
      <c r="J15" s="55"/>
      <c r="K15" s="55"/>
      <c r="L15" s="55"/>
      <c r="M15" s="55"/>
    </row>
    <row r="16" spans="1:13" ht="39.75" customHeight="1" thickTop="1">
      <c r="A16" s="161" t="s">
        <v>788</v>
      </c>
      <c r="B16" s="169"/>
      <c r="C16" s="169"/>
      <c r="D16" s="169"/>
      <c r="E16" s="169"/>
      <c r="F16" s="169"/>
      <c r="G16" s="162"/>
      <c r="H16" s="163">
        <f aca="true" t="shared" si="0" ref="H16:M16">SUM(H19+H23)</f>
        <v>269500000</v>
      </c>
      <c r="I16" s="163">
        <f t="shared" si="0"/>
        <v>264452000</v>
      </c>
      <c r="J16" s="163">
        <f t="shared" si="0"/>
        <v>38675636.97</v>
      </c>
      <c r="K16" s="163">
        <f t="shared" si="0"/>
        <v>32210968.62</v>
      </c>
      <c r="L16" s="163">
        <f t="shared" si="0"/>
        <v>6464668.349999997</v>
      </c>
      <c r="M16" s="165">
        <f t="shared" si="0"/>
        <v>225776363.03</v>
      </c>
    </row>
    <row r="17" spans="1:13" ht="39.75" customHeight="1">
      <c r="A17" s="75" t="s">
        <v>179</v>
      </c>
      <c r="B17" s="69"/>
      <c r="C17" s="69"/>
      <c r="D17" s="69"/>
      <c r="E17" s="69"/>
      <c r="F17" s="69"/>
      <c r="G17" s="70"/>
      <c r="H17" s="71">
        <f aca="true" t="shared" si="1" ref="H17:M17">SUM(H23)</f>
        <v>0</v>
      </c>
      <c r="I17" s="71">
        <f t="shared" si="1"/>
        <v>5452000</v>
      </c>
      <c r="J17" s="71">
        <f t="shared" si="1"/>
        <v>528.87</v>
      </c>
      <c r="K17" s="71">
        <f t="shared" si="1"/>
        <v>528.73</v>
      </c>
      <c r="L17" s="71">
        <f t="shared" si="1"/>
        <v>0.13999999999998636</v>
      </c>
      <c r="M17" s="166">
        <f t="shared" si="1"/>
        <v>5451471.13</v>
      </c>
    </row>
    <row r="18" spans="1:13" ht="12" customHeight="1">
      <c r="A18" s="167"/>
      <c r="B18" s="87"/>
      <c r="C18" s="87"/>
      <c r="D18" s="87"/>
      <c r="E18" s="87"/>
      <c r="F18" s="87"/>
      <c r="G18" s="87"/>
      <c r="H18" s="88"/>
      <c r="I18" s="88"/>
      <c r="J18" s="88"/>
      <c r="K18" s="88"/>
      <c r="L18" s="88"/>
      <c r="M18" s="168"/>
    </row>
    <row r="19" spans="1:13" ht="39.75" customHeight="1">
      <c r="A19" s="75" t="s">
        <v>965</v>
      </c>
      <c r="B19" s="69"/>
      <c r="C19" s="69"/>
      <c r="D19" s="69"/>
      <c r="E19" s="69"/>
      <c r="F19" s="69"/>
      <c r="G19" s="70"/>
      <c r="H19" s="100">
        <f aca="true" t="shared" si="2" ref="H19:M19">SUM(H20:H22)</f>
        <v>269500000</v>
      </c>
      <c r="I19" s="100">
        <f t="shared" si="2"/>
        <v>259000000</v>
      </c>
      <c r="J19" s="100">
        <f t="shared" si="2"/>
        <v>38675108.1</v>
      </c>
      <c r="K19" s="100">
        <f t="shared" si="2"/>
        <v>32210439.89</v>
      </c>
      <c r="L19" s="100">
        <f t="shared" si="2"/>
        <v>6464668.209999997</v>
      </c>
      <c r="M19" s="166">
        <f t="shared" si="2"/>
        <v>220324891.9</v>
      </c>
    </row>
    <row r="20" spans="1:13" ht="34.5" customHeight="1">
      <c r="A20" s="172" t="s">
        <v>800</v>
      </c>
      <c r="B20" s="171" t="s">
        <v>354</v>
      </c>
      <c r="C20" s="171" t="s">
        <v>209</v>
      </c>
      <c r="D20" s="171" t="s">
        <v>215</v>
      </c>
      <c r="E20" s="170" t="s">
        <v>475</v>
      </c>
      <c r="F20" s="170" t="s">
        <v>485</v>
      </c>
      <c r="G20" s="58" t="s">
        <v>476</v>
      </c>
      <c r="H20" s="59">
        <v>54613172</v>
      </c>
      <c r="I20" s="60">
        <v>49200000</v>
      </c>
      <c r="J20" s="60">
        <v>7150036.59</v>
      </c>
      <c r="K20" s="60">
        <v>6049759.29</v>
      </c>
      <c r="L20" s="60">
        <f>SUM(J20-K20)</f>
        <v>1100277.2999999998</v>
      </c>
      <c r="M20" s="77">
        <f>SUM(I20-J20)</f>
        <v>42049963.41</v>
      </c>
    </row>
    <row r="21" spans="1:13" ht="34.5" customHeight="1">
      <c r="A21" s="172" t="s">
        <v>800</v>
      </c>
      <c r="B21" s="171" t="s">
        <v>354</v>
      </c>
      <c r="C21" s="171" t="s">
        <v>209</v>
      </c>
      <c r="D21" s="171" t="s">
        <v>215</v>
      </c>
      <c r="E21" s="170" t="s">
        <v>477</v>
      </c>
      <c r="F21" s="170" t="s">
        <v>486</v>
      </c>
      <c r="G21" s="89" t="s">
        <v>478</v>
      </c>
      <c r="H21" s="59">
        <v>20685707</v>
      </c>
      <c r="I21" s="60">
        <v>29660000</v>
      </c>
      <c r="J21" s="60">
        <v>3672685.26</v>
      </c>
      <c r="K21" s="60">
        <v>3024442.86</v>
      </c>
      <c r="L21" s="60">
        <f>SUM(J21-K21)</f>
        <v>648242.3999999999</v>
      </c>
      <c r="M21" s="77">
        <f>SUM(I21-J21)</f>
        <v>25987314.740000002</v>
      </c>
    </row>
    <row r="22" spans="1:13" ht="34.5" customHeight="1">
      <c r="A22" s="172" t="s">
        <v>800</v>
      </c>
      <c r="B22" s="171" t="s">
        <v>354</v>
      </c>
      <c r="C22" s="171" t="s">
        <v>209</v>
      </c>
      <c r="D22" s="171" t="s">
        <v>215</v>
      </c>
      <c r="E22" s="170" t="s">
        <v>479</v>
      </c>
      <c r="F22" s="170" t="s">
        <v>487</v>
      </c>
      <c r="G22" s="89" t="s">
        <v>480</v>
      </c>
      <c r="H22" s="59">
        <v>194201121</v>
      </c>
      <c r="I22" s="60">
        <v>180140000</v>
      </c>
      <c r="J22" s="60">
        <v>27852386.25</v>
      </c>
      <c r="K22" s="60">
        <v>23136237.740000002</v>
      </c>
      <c r="L22" s="60">
        <f>SUM(J22-K22)</f>
        <v>4716148.509999998</v>
      </c>
      <c r="M22" s="77">
        <f>SUM(I22-J22)</f>
        <v>152287613.75</v>
      </c>
    </row>
    <row r="23" spans="1:13" ht="39.75" customHeight="1">
      <c r="A23" s="75" t="s">
        <v>484</v>
      </c>
      <c r="B23" s="69"/>
      <c r="C23" s="69"/>
      <c r="D23" s="69"/>
      <c r="E23" s="69"/>
      <c r="F23" s="69"/>
      <c r="G23" s="70"/>
      <c r="H23" s="71">
        <f aca="true" t="shared" si="3" ref="H23:M23">SUM(H24:H26)</f>
        <v>0</v>
      </c>
      <c r="I23" s="71">
        <f t="shared" si="3"/>
        <v>5452000</v>
      </c>
      <c r="J23" s="71">
        <f t="shared" si="3"/>
        <v>528.87</v>
      </c>
      <c r="K23" s="71">
        <f t="shared" si="3"/>
        <v>528.73</v>
      </c>
      <c r="L23" s="71">
        <f t="shared" si="3"/>
        <v>0.13999999999998636</v>
      </c>
      <c r="M23" s="166">
        <f t="shared" si="3"/>
        <v>5451471.13</v>
      </c>
    </row>
    <row r="24" spans="1:13" ht="34.5" customHeight="1">
      <c r="A24" s="172" t="s">
        <v>800</v>
      </c>
      <c r="B24" s="171" t="s">
        <v>354</v>
      </c>
      <c r="C24" s="171" t="s">
        <v>209</v>
      </c>
      <c r="D24" s="171" t="s">
        <v>215</v>
      </c>
      <c r="E24" s="170" t="s">
        <v>475</v>
      </c>
      <c r="F24" s="170" t="s">
        <v>481</v>
      </c>
      <c r="G24" s="58" t="s">
        <v>476</v>
      </c>
      <c r="H24" s="59">
        <v>0</v>
      </c>
      <c r="I24" s="60">
        <v>1815000</v>
      </c>
      <c r="J24" s="60">
        <v>0</v>
      </c>
      <c r="K24" s="60">
        <v>0</v>
      </c>
      <c r="L24" s="60">
        <f>SUM(J24-K24)</f>
        <v>0</v>
      </c>
      <c r="M24" s="77">
        <f>SUM(I24-J24)</f>
        <v>1815000</v>
      </c>
    </row>
    <row r="25" spans="1:13" ht="34.5" customHeight="1">
      <c r="A25" s="172" t="s">
        <v>800</v>
      </c>
      <c r="B25" s="171" t="s">
        <v>354</v>
      </c>
      <c r="C25" s="171" t="s">
        <v>209</v>
      </c>
      <c r="D25" s="171" t="s">
        <v>215</v>
      </c>
      <c r="E25" s="170" t="s">
        <v>477</v>
      </c>
      <c r="F25" s="170" t="s">
        <v>482</v>
      </c>
      <c r="G25" s="89" t="s">
        <v>478</v>
      </c>
      <c r="H25" s="59">
        <v>0</v>
      </c>
      <c r="I25" s="60">
        <v>807000</v>
      </c>
      <c r="J25" s="60">
        <v>423.89</v>
      </c>
      <c r="K25" s="60">
        <v>423.75</v>
      </c>
      <c r="L25" s="60">
        <f>SUM(J25-K25)</f>
        <v>0.13999999999998636</v>
      </c>
      <c r="M25" s="77">
        <f>SUM(I25-J25)</f>
        <v>806576.11</v>
      </c>
    </row>
    <row r="26" spans="1:13" ht="34.5" customHeight="1">
      <c r="A26" s="172" t="s">
        <v>800</v>
      </c>
      <c r="B26" s="171" t="s">
        <v>354</v>
      </c>
      <c r="C26" s="171" t="s">
        <v>209</v>
      </c>
      <c r="D26" s="171" t="s">
        <v>215</v>
      </c>
      <c r="E26" s="170" t="s">
        <v>479</v>
      </c>
      <c r="F26" s="170" t="s">
        <v>483</v>
      </c>
      <c r="G26" s="89" t="s">
        <v>480</v>
      </c>
      <c r="H26" s="59">
        <v>0</v>
      </c>
      <c r="I26" s="60">
        <v>2830000</v>
      </c>
      <c r="J26" s="60">
        <v>104.98</v>
      </c>
      <c r="K26" s="60">
        <v>104.98</v>
      </c>
      <c r="L26" s="60">
        <f>SUM(J26-K26)</f>
        <v>0</v>
      </c>
      <c r="M26" s="77">
        <f>SUM(I26-J26)</f>
        <v>2829895.02</v>
      </c>
    </row>
    <row r="27" spans="1:13" ht="12" customHeight="1" thickBot="1">
      <c r="A27" s="189"/>
      <c r="B27" s="190"/>
      <c r="C27" s="190"/>
      <c r="D27" s="190"/>
      <c r="E27" s="190"/>
      <c r="F27" s="190"/>
      <c r="G27" s="190"/>
      <c r="H27" s="192"/>
      <c r="I27" s="190"/>
      <c r="J27" s="190"/>
      <c r="K27" s="190"/>
      <c r="L27" s="190"/>
      <c r="M27" s="191"/>
    </row>
    <row r="28" ht="13.5" thickTop="1"/>
  </sheetData>
  <mergeCells count="5">
    <mergeCell ref="A5:M5"/>
    <mergeCell ref="A9:G9"/>
    <mergeCell ref="A12:E14"/>
    <mergeCell ref="I12:M12"/>
    <mergeCell ref="A10:G10"/>
  </mergeCells>
  <printOptions/>
  <pageMargins left="0.75" right="0.75" top="1" bottom="1" header="0.492125985" footer="0.492125985"/>
  <pageSetup fitToHeight="1" fitToWidth="1" horizontalDpi="300" verticalDpi="300" orientation="landscape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zoomScale="50" zoomScaleNormal="50" workbookViewId="0" topLeftCell="H21">
      <selection activeCell="H35" sqref="H3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25.71093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</cols>
  <sheetData>
    <row r="1" spans="1:16" ht="39.75" customHeight="1">
      <c r="A1" s="193" t="s">
        <v>79</v>
      </c>
      <c r="B1" s="42"/>
      <c r="C1" s="42"/>
      <c r="D1" s="42"/>
      <c r="E1" s="42"/>
      <c r="F1" s="42"/>
      <c r="G1" s="43"/>
      <c r="H1" s="44"/>
      <c r="I1" s="44"/>
      <c r="J1" s="44"/>
      <c r="K1" s="44"/>
      <c r="L1" s="45"/>
      <c r="M1" s="44"/>
      <c r="N1" s="45"/>
      <c r="O1" s="45"/>
      <c r="P1" s="45"/>
    </row>
    <row r="2" spans="1:16" ht="30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4"/>
      <c r="N2" s="45"/>
      <c r="O2" s="45"/>
      <c r="P2" s="45"/>
    </row>
    <row r="3" spans="1:16" ht="39.75" customHeight="1">
      <c r="A3" s="299" t="s">
        <v>722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45"/>
      <c r="O3" s="45"/>
      <c r="P3" s="45"/>
    </row>
    <row r="4" spans="1:16" ht="24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5"/>
      <c r="M4" s="44"/>
      <c r="N4" s="45"/>
      <c r="O4" s="45"/>
      <c r="P4" s="45"/>
    </row>
    <row r="5" spans="1:16" ht="39.75" customHeight="1">
      <c r="A5" s="300" t="s">
        <v>136</v>
      </c>
      <c r="B5" s="300"/>
      <c r="C5" s="300"/>
      <c r="D5" s="300"/>
      <c r="E5" s="300"/>
      <c r="F5" s="300"/>
      <c r="G5" s="300"/>
      <c r="H5" s="50"/>
      <c r="I5" s="50"/>
      <c r="J5" s="50"/>
      <c r="K5" s="50"/>
      <c r="L5" s="50"/>
      <c r="M5" s="50"/>
      <c r="N5" s="50"/>
      <c r="O5" s="45"/>
      <c r="P5" s="45"/>
    </row>
    <row r="6" spans="1:16" ht="39.75" customHeight="1">
      <c r="A6" s="284" t="s">
        <v>261</v>
      </c>
      <c r="B6" s="284"/>
      <c r="C6" s="284"/>
      <c r="D6" s="284"/>
      <c r="E6" s="284"/>
      <c r="F6" s="284"/>
      <c r="G6" s="284"/>
      <c r="H6" s="50"/>
      <c r="I6" s="275"/>
      <c r="J6" s="275"/>
      <c r="K6" s="275"/>
      <c r="L6" s="281"/>
      <c r="M6" s="44"/>
      <c r="N6" s="45"/>
      <c r="O6" s="45"/>
      <c r="P6" s="45"/>
    </row>
    <row r="7" spans="1:16" ht="30" customHeight="1" thickBot="1">
      <c r="A7" s="48"/>
      <c r="B7" s="48"/>
      <c r="C7" s="48"/>
      <c r="D7" s="48"/>
      <c r="E7" s="48"/>
      <c r="F7" s="48"/>
      <c r="G7" s="48"/>
      <c r="H7" s="50"/>
      <c r="I7" s="53"/>
      <c r="J7" s="53"/>
      <c r="K7" s="53"/>
      <c r="L7" s="53"/>
      <c r="M7" s="195" t="s">
        <v>778</v>
      </c>
      <c r="N7" s="45"/>
      <c r="O7" s="45"/>
      <c r="P7" s="45"/>
    </row>
    <row r="8" spans="1:16" ht="30" customHeight="1" thickBot="1" thickTop="1">
      <c r="A8" s="309" t="s">
        <v>984</v>
      </c>
      <c r="B8" s="310"/>
      <c r="C8" s="310"/>
      <c r="D8" s="310"/>
      <c r="E8" s="311"/>
      <c r="F8" s="199"/>
      <c r="G8" s="91"/>
      <c r="H8" s="34" t="s">
        <v>787</v>
      </c>
      <c r="I8" s="304" t="s">
        <v>133</v>
      </c>
      <c r="J8" s="304"/>
      <c r="K8" s="304"/>
      <c r="L8" s="304"/>
      <c r="M8" s="304"/>
      <c r="N8" s="45"/>
      <c r="O8" s="45"/>
      <c r="P8" s="45"/>
    </row>
    <row r="9" spans="1:16" ht="30" customHeight="1" thickTop="1">
      <c r="A9" s="312"/>
      <c r="B9" s="313"/>
      <c r="C9" s="313"/>
      <c r="D9" s="313"/>
      <c r="E9" s="314"/>
      <c r="F9" s="201"/>
      <c r="G9" s="92" t="s">
        <v>793</v>
      </c>
      <c r="H9" s="27">
        <v>2002</v>
      </c>
      <c r="I9" s="34" t="s">
        <v>132</v>
      </c>
      <c r="J9" s="34" t="s">
        <v>76</v>
      </c>
      <c r="K9" s="34" t="s">
        <v>77</v>
      </c>
      <c r="L9" s="34" t="s">
        <v>85</v>
      </c>
      <c r="M9" s="34" t="s">
        <v>78</v>
      </c>
      <c r="N9" s="45"/>
      <c r="O9" s="45"/>
      <c r="P9" s="45"/>
    </row>
    <row r="10" spans="1:16" ht="30" customHeight="1" thickBot="1">
      <c r="A10" s="301"/>
      <c r="B10" s="302"/>
      <c r="C10" s="302"/>
      <c r="D10" s="302"/>
      <c r="E10" s="303"/>
      <c r="F10" s="202"/>
      <c r="G10" s="93"/>
      <c r="H10" s="28" t="s">
        <v>83</v>
      </c>
      <c r="I10" s="28" t="s">
        <v>82</v>
      </c>
      <c r="J10" s="28" t="s">
        <v>81</v>
      </c>
      <c r="K10" s="28" t="s">
        <v>80</v>
      </c>
      <c r="L10" s="28" t="s">
        <v>87</v>
      </c>
      <c r="M10" s="28" t="s">
        <v>86</v>
      </c>
      <c r="N10" s="45"/>
      <c r="O10" s="45"/>
      <c r="P10" s="45"/>
    </row>
    <row r="11" spans="1:16" ht="12" customHeight="1" thickBot="1" thickTop="1">
      <c r="A11" s="55"/>
      <c r="B11" s="55"/>
      <c r="C11" s="55"/>
      <c r="D11" s="55"/>
      <c r="E11" s="55"/>
      <c r="F11" s="55"/>
      <c r="G11" s="55"/>
      <c r="H11" s="79"/>
      <c r="I11" s="55"/>
      <c r="J11" s="55"/>
      <c r="K11" s="55"/>
      <c r="L11" s="55"/>
      <c r="M11" s="55"/>
      <c r="N11" s="45"/>
      <c r="O11" s="45"/>
      <c r="P11" s="45"/>
    </row>
    <row r="12" spans="1:16" ht="39.75" customHeight="1" thickTop="1">
      <c r="A12" s="161" t="s">
        <v>788</v>
      </c>
      <c r="B12" s="169"/>
      <c r="C12" s="169"/>
      <c r="D12" s="169"/>
      <c r="E12" s="169"/>
      <c r="F12" s="169"/>
      <c r="G12" s="162"/>
      <c r="H12" s="163">
        <f aca="true" t="shared" si="0" ref="H12:M12">SUM(H15+H18+H23+H27+H29+H33)</f>
        <v>61104770</v>
      </c>
      <c r="I12" s="164">
        <f t="shared" si="0"/>
        <v>75365600</v>
      </c>
      <c r="J12" s="164">
        <f t="shared" si="0"/>
        <v>27578351.85</v>
      </c>
      <c r="K12" s="164">
        <f t="shared" si="0"/>
        <v>2517557.43</v>
      </c>
      <c r="L12" s="164">
        <f t="shared" si="0"/>
        <v>25060794.42</v>
      </c>
      <c r="M12" s="165">
        <f t="shared" si="0"/>
        <v>55787248.15</v>
      </c>
      <c r="N12" s="45"/>
      <c r="O12" s="45"/>
      <c r="P12" s="45"/>
    </row>
    <row r="13" spans="1:16" ht="39.75" customHeight="1">
      <c r="A13" s="75" t="s">
        <v>179</v>
      </c>
      <c r="B13" s="69"/>
      <c r="C13" s="69"/>
      <c r="D13" s="69"/>
      <c r="E13" s="69"/>
      <c r="F13" s="69"/>
      <c r="G13" s="70"/>
      <c r="H13" s="71">
        <f aca="true" t="shared" si="1" ref="H13:M13">SUM(H18+H23+H27+H29+H33)</f>
        <v>43859987</v>
      </c>
      <c r="I13" s="100">
        <f t="shared" si="1"/>
        <v>50365600</v>
      </c>
      <c r="J13" s="100">
        <f t="shared" si="1"/>
        <v>2598351.85</v>
      </c>
      <c r="K13" s="100">
        <f t="shared" si="1"/>
        <v>884708.86</v>
      </c>
      <c r="L13" s="100">
        <f t="shared" si="1"/>
        <v>1713642.9899999998</v>
      </c>
      <c r="M13" s="166">
        <f t="shared" si="1"/>
        <v>55767248.15</v>
      </c>
      <c r="N13" s="45"/>
      <c r="O13" s="45"/>
      <c r="P13" s="45"/>
    </row>
    <row r="14" spans="1:16" ht="12" customHeight="1">
      <c r="A14" s="167"/>
      <c r="B14" s="87"/>
      <c r="C14" s="87"/>
      <c r="D14" s="87"/>
      <c r="E14" s="87"/>
      <c r="F14" s="87"/>
      <c r="G14" s="87"/>
      <c r="H14" s="88"/>
      <c r="I14" s="88"/>
      <c r="J14" s="88"/>
      <c r="K14" s="88"/>
      <c r="L14" s="88"/>
      <c r="M14" s="168"/>
      <c r="N14" s="45"/>
      <c r="O14" s="45"/>
      <c r="P14" s="45"/>
    </row>
    <row r="15" spans="1:16" ht="39.75" customHeight="1">
      <c r="A15" s="75" t="s">
        <v>965</v>
      </c>
      <c r="B15" s="69"/>
      <c r="C15" s="69"/>
      <c r="D15" s="69"/>
      <c r="E15" s="69"/>
      <c r="F15" s="69"/>
      <c r="G15" s="70"/>
      <c r="H15" s="100">
        <f aca="true" t="shared" si="2" ref="H15:M15">SUM(H16:H17)</f>
        <v>17244783</v>
      </c>
      <c r="I15" s="100">
        <f t="shared" si="2"/>
        <v>25000000</v>
      </c>
      <c r="J15" s="100">
        <f t="shared" si="2"/>
        <v>24980000</v>
      </c>
      <c r="K15" s="100">
        <f t="shared" si="2"/>
        <v>1632848.57</v>
      </c>
      <c r="L15" s="100">
        <f t="shared" si="2"/>
        <v>23347151.43</v>
      </c>
      <c r="M15" s="166">
        <f t="shared" si="2"/>
        <v>20000</v>
      </c>
      <c r="N15" s="45"/>
      <c r="O15" s="45"/>
      <c r="P15" s="45"/>
    </row>
    <row r="16" spans="1:16" ht="34.5" customHeight="1">
      <c r="A16" s="172" t="s">
        <v>800</v>
      </c>
      <c r="B16" s="171" t="s">
        <v>803</v>
      </c>
      <c r="C16" s="171" t="s">
        <v>694</v>
      </c>
      <c r="D16" s="171" t="s">
        <v>698</v>
      </c>
      <c r="E16" s="170" t="s">
        <v>705</v>
      </c>
      <c r="F16" s="170" t="s">
        <v>503</v>
      </c>
      <c r="G16" s="58" t="s">
        <v>794</v>
      </c>
      <c r="H16" s="59">
        <v>17244783</v>
      </c>
      <c r="I16" s="60">
        <v>24980000</v>
      </c>
      <c r="J16" s="60">
        <v>24980000</v>
      </c>
      <c r="K16" s="60">
        <v>1632848.57</v>
      </c>
      <c r="L16" s="60">
        <f>SUM(J16-K16)</f>
        <v>23347151.43</v>
      </c>
      <c r="M16" s="77">
        <f>SUM(I16-J16)</f>
        <v>0</v>
      </c>
      <c r="N16" s="45"/>
      <c r="O16" s="45"/>
      <c r="P16" s="45"/>
    </row>
    <row r="17" spans="1:16" ht="34.5" customHeight="1">
      <c r="A17" s="172" t="s">
        <v>799</v>
      </c>
      <c r="B17" s="171" t="s">
        <v>802</v>
      </c>
      <c r="C17" s="171" t="s">
        <v>693</v>
      </c>
      <c r="D17" s="171" t="s">
        <v>697</v>
      </c>
      <c r="E17" s="170" t="s">
        <v>705</v>
      </c>
      <c r="F17" s="170" t="s">
        <v>504</v>
      </c>
      <c r="G17" s="89" t="s">
        <v>806</v>
      </c>
      <c r="H17" s="59">
        <v>0</v>
      </c>
      <c r="I17" s="60">
        <v>20000</v>
      </c>
      <c r="J17" s="60">
        <v>0</v>
      </c>
      <c r="K17" s="60">
        <v>0</v>
      </c>
      <c r="L17" s="60">
        <f>SUM(J17-K17)</f>
        <v>0</v>
      </c>
      <c r="M17" s="77">
        <f>SUM(I17-J17)</f>
        <v>20000</v>
      </c>
      <c r="N17" s="45"/>
      <c r="O17" s="45"/>
      <c r="P17" s="45"/>
    </row>
    <row r="18" spans="1:16" ht="39.75" customHeight="1">
      <c r="A18" s="75" t="s">
        <v>564</v>
      </c>
      <c r="B18" s="69"/>
      <c r="C18" s="69"/>
      <c r="D18" s="69"/>
      <c r="E18" s="69"/>
      <c r="F18" s="69"/>
      <c r="G18" s="70"/>
      <c r="H18" s="71">
        <f aca="true" t="shared" si="3" ref="H18:M18">SUM(H19:H22)</f>
        <v>18087073</v>
      </c>
      <c r="I18" s="71">
        <f t="shared" si="3"/>
        <v>25070000</v>
      </c>
      <c r="J18" s="71">
        <f t="shared" si="3"/>
        <v>1562545</v>
      </c>
      <c r="K18" s="71">
        <f t="shared" si="3"/>
        <v>509409.07</v>
      </c>
      <c r="L18" s="71">
        <f t="shared" si="3"/>
        <v>1053135.93</v>
      </c>
      <c r="M18" s="166">
        <f t="shared" si="3"/>
        <v>23507455</v>
      </c>
      <c r="N18" s="45"/>
      <c r="O18" s="45"/>
      <c r="P18" s="45"/>
    </row>
    <row r="19" spans="1:16" ht="34.5" customHeight="1">
      <c r="A19" s="172" t="s">
        <v>800</v>
      </c>
      <c r="B19" s="171" t="s">
        <v>803</v>
      </c>
      <c r="C19" s="171" t="s">
        <v>694</v>
      </c>
      <c r="D19" s="171" t="s">
        <v>707</v>
      </c>
      <c r="E19" s="170" t="s">
        <v>705</v>
      </c>
      <c r="F19" s="170" t="s">
        <v>505</v>
      </c>
      <c r="G19" s="58" t="s">
        <v>848</v>
      </c>
      <c r="H19" s="59">
        <v>10433296</v>
      </c>
      <c r="I19" s="60">
        <v>25070000</v>
      </c>
      <c r="J19" s="60">
        <v>1562545</v>
      </c>
      <c r="K19" s="60">
        <v>509409.07</v>
      </c>
      <c r="L19" s="60">
        <f aca="true" t="shared" si="4" ref="L19:L34">SUM(J19-K19)</f>
        <v>1053135.93</v>
      </c>
      <c r="M19" s="77">
        <f aca="true" t="shared" si="5" ref="M19:M34">SUM(I19-J19)</f>
        <v>23507455</v>
      </c>
      <c r="N19" s="45"/>
      <c r="O19" s="45"/>
      <c r="P19" s="45"/>
    </row>
    <row r="20" spans="1:16" ht="34.5" customHeight="1">
      <c r="A20" s="172" t="s">
        <v>800</v>
      </c>
      <c r="B20" s="171" t="s">
        <v>803</v>
      </c>
      <c r="C20" s="171" t="s">
        <v>694</v>
      </c>
      <c r="D20" s="171" t="s">
        <v>708</v>
      </c>
      <c r="E20" s="170" t="s">
        <v>705</v>
      </c>
      <c r="F20" s="170" t="s">
        <v>506</v>
      </c>
      <c r="G20" s="58" t="s">
        <v>849</v>
      </c>
      <c r="H20" s="59">
        <v>234917</v>
      </c>
      <c r="I20" s="60">
        <v>0</v>
      </c>
      <c r="J20" s="60">
        <v>0</v>
      </c>
      <c r="K20" s="60">
        <v>0</v>
      </c>
      <c r="L20" s="60">
        <f t="shared" si="4"/>
        <v>0</v>
      </c>
      <c r="M20" s="77">
        <f t="shared" si="5"/>
        <v>0</v>
      </c>
      <c r="N20" s="45"/>
      <c r="O20" s="45"/>
      <c r="P20" s="45"/>
    </row>
    <row r="21" spans="1:16" ht="34.5" customHeight="1">
      <c r="A21" s="172" t="s">
        <v>800</v>
      </c>
      <c r="B21" s="171" t="s">
        <v>803</v>
      </c>
      <c r="C21" s="171" t="s">
        <v>694</v>
      </c>
      <c r="D21" s="171" t="s">
        <v>709</v>
      </c>
      <c r="E21" s="170" t="s">
        <v>705</v>
      </c>
      <c r="F21" s="170" t="s">
        <v>470</v>
      </c>
      <c r="G21" s="58" t="s">
        <v>850</v>
      </c>
      <c r="H21" s="59">
        <v>3176913</v>
      </c>
      <c r="I21" s="60">
        <v>0</v>
      </c>
      <c r="J21" s="60">
        <v>0</v>
      </c>
      <c r="K21" s="60">
        <v>0</v>
      </c>
      <c r="L21" s="60">
        <f t="shared" si="4"/>
        <v>0</v>
      </c>
      <c r="M21" s="77">
        <f t="shared" si="5"/>
        <v>0</v>
      </c>
      <c r="N21" s="45"/>
      <c r="O21" s="45"/>
      <c r="P21" s="45"/>
    </row>
    <row r="22" spans="1:16" ht="34.5" customHeight="1">
      <c r="A22" s="172" t="s">
        <v>800</v>
      </c>
      <c r="B22" s="171" t="s">
        <v>88</v>
      </c>
      <c r="C22" s="171" t="s">
        <v>694</v>
      </c>
      <c r="D22" s="171" t="s">
        <v>89</v>
      </c>
      <c r="E22" s="170" t="s">
        <v>705</v>
      </c>
      <c r="F22" s="170" t="s">
        <v>471</v>
      </c>
      <c r="G22" s="62" t="s">
        <v>795</v>
      </c>
      <c r="H22" s="59">
        <v>4241947</v>
      </c>
      <c r="I22" s="60">
        <v>0</v>
      </c>
      <c r="J22" s="60">
        <v>0</v>
      </c>
      <c r="K22" s="60">
        <v>0</v>
      </c>
      <c r="L22" s="60">
        <f t="shared" si="4"/>
        <v>0</v>
      </c>
      <c r="M22" s="77">
        <f t="shared" si="5"/>
        <v>0</v>
      </c>
      <c r="N22" s="45"/>
      <c r="O22" s="45"/>
      <c r="P22" s="45"/>
    </row>
    <row r="23" spans="1:16" ht="39.75" customHeight="1">
      <c r="A23" s="75" t="s">
        <v>180</v>
      </c>
      <c r="B23" s="69"/>
      <c r="C23" s="69"/>
      <c r="D23" s="69"/>
      <c r="E23" s="69"/>
      <c r="F23" s="69"/>
      <c r="G23" s="70"/>
      <c r="H23" s="71">
        <f>SUM(H24:H24)</f>
        <v>23789717</v>
      </c>
      <c r="I23" s="71">
        <f>SUM(I24:I24)</f>
        <v>20920000</v>
      </c>
      <c r="J23" s="71">
        <f>SUM(J24:J24)</f>
        <v>544714.85</v>
      </c>
      <c r="K23" s="71">
        <f>SUM(K24:K24)</f>
        <v>331460.91</v>
      </c>
      <c r="L23" s="71">
        <f>SUM(L24:L24)</f>
        <v>213253.94</v>
      </c>
      <c r="M23" s="166">
        <f>SUM(M24:M26)</f>
        <v>28375285.15</v>
      </c>
      <c r="N23" s="45"/>
      <c r="O23" s="45"/>
      <c r="P23" s="45"/>
    </row>
    <row r="24" spans="1:16" ht="34.5" customHeight="1">
      <c r="A24" s="172" t="s">
        <v>800</v>
      </c>
      <c r="B24" s="171" t="s">
        <v>603</v>
      </c>
      <c r="C24" s="171" t="s">
        <v>947</v>
      </c>
      <c r="D24" s="171" t="s">
        <v>135</v>
      </c>
      <c r="E24" s="170" t="s">
        <v>705</v>
      </c>
      <c r="F24" s="170" t="s">
        <v>472</v>
      </c>
      <c r="G24" s="62" t="s">
        <v>851</v>
      </c>
      <c r="H24" s="59">
        <v>23789717</v>
      </c>
      <c r="I24" s="60">
        <v>20920000</v>
      </c>
      <c r="J24" s="60">
        <v>544714.85</v>
      </c>
      <c r="K24" s="60">
        <v>331460.91</v>
      </c>
      <c r="L24" s="60">
        <f t="shared" si="4"/>
        <v>213253.94</v>
      </c>
      <c r="M24" s="77">
        <f t="shared" si="5"/>
        <v>20375285.15</v>
      </c>
      <c r="N24" s="45"/>
      <c r="O24" s="45"/>
      <c r="P24" s="45"/>
    </row>
    <row r="25" spans="1:16" ht="34.5" customHeight="1">
      <c r="A25" s="172" t="s">
        <v>800</v>
      </c>
      <c r="B25" s="171" t="s">
        <v>710</v>
      </c>
      <c r="C25" s="171" t="s">
        <v>947</v>
      </c>
      <c r="D25" s="171" t="s">
        <v>415</v>
      </c>
      <c r="E25" s="170" t="s">
        <v>705</v>
      </c>
      <c r="F25" s="170" t="s">
        <v>316</v>
      </c>
      <c r="G25" s="62" t="s">
        <v>851</v>
      </c>
      <c r="H25" s="59">
        <v>0</v>
      </c>
      <c r="I25" s="60">
        <v>0</v>
      </c>
      <c r="J25" s="60">
        <v>0</v>
      </c>
      <c r="K25" s="60">
        <v>0</v>
      </c>
      <c r="L25" s="60">
        <f>SUM(J25-K25)</f>
        <v>0</v>
      </c>
      <c r="M25" s="77">
        <f>SUM(I25-J25)</f>
        <v>0</v>
      </c>
      <c r="N25" s="45"/>
      <c r="O25" s="45"/>
      <c r="P25" s="45"/>
    </row>
    <row r="26" spans="1:16" ht="34.5" customHeight="1">
      <c r="A26" s="172" t="s">
        <v>800</v>
      </c>
      <c r="B26" s="171" t="s">
        <v>603</v>
      </c>
      <c r="C26" s="171" t="s">
        <v>947</v>
      </c>
      <c r="D26" s="171" t="s">
        <v>807</v>
      </c>
      <c r="E26" s="170" t="s">
        <v>705</v>
      </c>
      <c r="F26" s="170" t="s">
        <v>724</v>
      </c>
      <c r="G26" s="62" t="s">
        <v>808</v>
      </c>
      <c r="H26" s="59">
        <v>0</v>
      </c>
      <c r="I26" s="60">
        <v>8000000</v>
      </c>
      <c r="J26" s="60">
        <v>0</v>
      </c>
      <c r="K26" s="60">
        <v>0</v>
      </c>
      <c r="L26" s="60">
        <f>SUM(J26-K26)</f>
        <v>0</v>
      </c>
      <c r="M26" s="77">
        <f>SUM(I26-J26)</f>
        <v>8000000</v>
      </c>
      <c r="N26" s="45"/>
      <c r="O26" s="45"/>
      <c r="P26" s="45"/>
    </row>
    <row r="27" spans="1:16" ht="39.75" customHeight="1">
      <c r="A27" s="75" t="s">
        <v>767</v>
      </c>
      <c r="B27" s="69"/>
      <c r="C27" s="69"/>
      <c r="D27" s="69"/>
      <c r="E27" s="69"/>
      <c r="F27" s="69"/>
      <c r="G27" s="70"/>
      <c r="H27" s="71">
        <f aca="true" t="shared" si="6" ref="H27:M27">SUM(H28)</f>
        <v>1346831</v>
      </c>
      <c r="I27" s="71">
        <f t="shared" si="6"/>
        <v>2300000</v>
      </c>
      <c r="J27" s="71">
        <f t="shared" si="6"/>
        <v>0</v>
      </c>
      <c r="K27" s="71">
        <f t="shared" si="6"/>
        <v>0</v>
      </c>
      <c r="L27" s="71">
        <f t="shared" si="6"/>
        <v>0</v>
      </c>
      <c r="M27" s="166">
        <f t="shared" si="6"/>
        <v>2300000</v>
      </c>
      <c r="N27" s="45"/>
      <c r="O27" s="45"/>
      <c r="P27" s="45"/>
    </row>
    <row r="28" spans="1:16" ht="34.5" customHeight="1">
      <c r="A28" s="172" t="s">
        <v>800</v>
      </c>
      <c r="B28" s="171" t="s">
        <v>91</v>
      </c>
      <c r="C28" s="171" t="s">
        <v>94</v>
      </c>
      <c r="D28" s="171" t="s">
        <v>335</v>
      </c>
      <c r="E28" s="170" t="s">
        <v>705</v>
      </c>
      <c r="F28" s="170" t="s">
        <v>473</v>
      </c>
      <c r="G28" s="63" t="s">
        <v>852</v>
      </c>
      <c r="H28" s="59">
        <v>1346831</v>
      </c>
      <c r="I28" s="60">
        <v>2300000</v>
      </c>
      <c r="J28" s="60">
        <v>0</v>
      </c>
      <c r="K28" s="60">
        <v>0</v>
      </c>
      <c r="L28" s="60">
        <f t="shared" si="4"/>
        <v>0</v>
      </c>
      <c r="M28" s="77">
        <f t="shared" si="5"/>
        <v>2300000</v>
      </c>
      <c r="N28" s="45"/>
      <c r="O28" s="45"/>
      <c r="P28" s="45"/>
    </row>
    <row r="29" spans="1:16" ht="39.75" customHeight="1">
      <c r="A29" s="75" t="s">
        <v>384</v>
      </c>
      <c r="B29" s="69"/>
      <c r="C29" s="69"/>
      <c r="D29" s="69"/>
      <c r="E29" s="69"/>
      <c r="F29" s="69"/>
      <c r="G29" s="70"/>
      <c r="H29" s="71">
        <f aca="true" t="shared" si="7" ref="H29:M29">SUM(H30:H32)</f>
        <v>636366</v>
      </c>
      <c r="I29" s="71">
        <f t="shared" si="7"/>
        <v>1244000</v>
      </c>
      <c r="J29" s="71">
        <f t="shared" si="7"/>
        <v>491092</v>
      </c>
      <c r="K29" s="71">
        <f t="shared" si="7"/>
        <v>43838.88</v>
      </c>
      <c r="L29" s="71">
        <f t="shared" si="7"/>
        <v>447253.12</v>
      </c>
      <c r="M29" s="166">
        <f t="shared" si="7"/>
        <v>752908</v>
      </c>
      <c r="N29" s="45"/>
      <c r="O29" s="45"/>
      <c r="P29" s="45"/>
    </row>
    <row r="30" spans="1:16" ht="34.5" customHeight="1">
      <c r="A30" s="172" t="s">
        <v>800</v>
      </c>
      <c r="B30" s="171" t="s">
        <v>67</v>
      </c>
      <c r="C30" s="171" t="s">
        <v>94</v>
      </c>
      <c r="D30" s="171" t="s">
        <v>70</v>
      </c>
      <c r="E30" s="170" t="s">
        <v>705</v>
      </c>
      <c r="F30" s="170" t="s">
        <v>140</v>
      </c>
      <c r="G30" s="62" t="s">
        <v>796</v>
      </c>
      <c r="H30" s="59">
        <v>535410</v>
      </c>
      <c r="I30" s="60">
        <v>750000</v>
      </c>
      <c r="J30" s="60">
        <v>363692</v>
      </c>
      <c r="K30" s="60">
        <v>32574.47</v>
      </c>
      <c r="L30" s="60">
        <f t="shared" si="4"/>
        <v>331117.53</v>
      </c>
      <c r="M30" s="77">
        <f t="shared" si="5"/>
        <v>386308</v>
      </c>
      <c r="N30" s="45"/>
      <c r="O30" s="45"/>
      <c r="P30" s="45"/>
    </row>
    <row r="31" spans="1:16" ht="34.5" customHeight="1">
      <c r="A31" s="172" t="s">
        <v>800</v>
      </c>
      <c r="B31" s="171" t="s">
        <v>68</v>
      </c>
      <c r="C31" s="171" t="s">
        <v>94</v>
      </c>
      <c r="D31" s="171" t="s">
        <v>71</v>
      </c>
      <c r="E31" s="170" t="s">
        <v>705</v>
      </c>
      <c r="F31" s="170" t="s">
        <v>141</v>
      </c>
      <c r="G31" s="62" t="s">
        <v>797</v>
      </c>
      <c r="H31" s="59">
        <v>55522</v>
      </c>
      <c r="I31" s="60">
        <v>104000</v>
      </c>
      <c r="J31" s="60">
        <v>104000</v>
      </c>
      <c r="K31" s="60">
        <v>7190.46</v>
      </c>
      <c r="L31" s="60">
        <f t="shared" si="4"/>
        <v>96809.54</v>
      </c>
      <c r="M31" s="77">
        <f t="shared" si="5"/>
        <v>0</v>
      </c>
      <c r="N31" s="45"/>
      <c r="O31" s="45"/>
      <c r="P31" s="45"/>
    </row>
    <row r="32" spans="1:16" ht="34.5" customHeight="1">
      <c r="A32" s="172" t="s">
        <v>800</v>
      </c>
      <c r="B32" s="171" t="s">
        <v>69</v>
      </c>
      <c r="C32" s="171" t="s">
        <v>94</v>
      </c>
      <c r="D32" s="171" t="s">
        <v>72</v>
      </c>
      <c r="E32" s="170" t="s">
        <v>705</v>
      </c>
      <c r="F32" s="170" t="s">
        <v>142</v>
      </c>
      <c r="G32" s="62" t="s">
        <v>853</v>
      </c>
      <c r="H32" s="59">
        <v>45434</v>
      </c>
      <c r="I32" s="60">
        <v>390000</v>
      </c>
      <c r="J32" s="60">
        <v>23400</v>
      </c>
      <c r="K32" s="60">
        <v>4073.95</v>
      </c>
      <c r="L32" s="60">
        <f t="shared" si="4"/>
        <v>19326.05</v>
      </c>
      <c r="M32" s="77">
        <f t="shared" si="5"/>
        <v>366600</v>
      </c>
      <c r="N32" s="45"/>
      <c r="O32" s="45"/>
      <c r="P32" s="45"/>
    </row>
    <row r="33" spans="1:16" ht="39.75" customHeight="1">
      <c r="A33" s="75" t="s">
        <v>983</v>
      </c>
      <c r="B33" s="69"/>
      <c r="C33" s="69"/>
      <c r="D33" s="69"/>
      <c r="E33" s="69"/>
      <c r="F33" s="69"/>
      <c r="G33" s="70"/>
      <c r="H33" s="71">
        <f aca="true" t="shared" si="8" ref="H33:M33">SUM(H34)</f>
        <v>0</v>
      </c>
      <c r="I33" s="71">
        <f t="shared" si="8"/>
        <v>831600</v>
      </c>
      <c r="J33" s="71">
        <f t="shared" si="8"/>
        <v>0</v>
      </c>
      <c r="K33" s="71">
        <f t="shared" si="8"/>
        <v>0</v>
      </c>
      <c r="L33" s="71">
        <f t="shared" si="8"/>
        <v>0</v>
      </c>
      <c r="M33" s="166">
        <f t="shared" si="8"/>
        <v>831600</v>
      </c>
      <c r="N33" s="45"/>
      <c r="O33" s="45"/>
      <c r="P33" s="45"/>
    </row>
    <row r="34" spans="1:16" ht="34.5" customHeight="1">
      <c r="A34" s="172" t="s">
        <v>800</v>
      </c>
      <c r="B34" s="171" t="s">
        <v>73</v>
      </c>
      <c r="C34" s="171" t="s">
        <v>94</v>
      </c>
      <c r="D34" s="171" t="s">
        <v>74</v>
      </c>
      <c r="E34" s="170" t="s">
        <v>705</v>
      </c>
      <c r="F34" s="170" t="s">
        <v>143</v>
      </c>
      <c r="G34" s="63" t="s">
        <v>798</v>
      </c>
      <c r="H34" s="59">
        <v>0</v>
      </c>
      <c r="I34" s="60">
        <v>831600</v>
      </c>
      <c r="J34" s="60">
        <v>0</v>
      </c>
      <c r="K34" s="60">
        <v>0</v>
      </c>
      <c r="L34" s="60">
        <f t="shared" si="4"/>
        <v>0</v>
      </c>
      <c r="M34" s="77">
        <f t="shared" si="5"/>
        <v>831600</v>
      </c>
      <c r="N34" s="45"/>
      <c r="O34" s="45"/>
      <c r="P34" s="45"/>
    </row>
    <row r="35" spans="1:16" ht="12" customHeight="1" thickBot="1">
      <c r="A35" s="189"/>
      <c r="B35" s="190"/>
      <c r="C35" s="190"/>
      <c r="D35" s="190"/>
      <c r="E35" s="190"/>
      <c r="F35" s="190"/>
      <c r="G35" s="190"/>
      <c r="H35" s="192"/>
      <c r="I35" s="190"/>
      <c r="J35" s="190"/>
      <c r="K35" s="190"/>
      <c r="L35" s="190"/>
      <c r="M35" s="191"/>
      <c r="N35" s="45"/>
      <c r="O35" s="45"/>
      <c r="P35" s="45"/>
    </row>
    <row r="36" spans="1:16" ht="27.75" thickTop="1">
      <c r="A36" s="87"/>
      <c r="B36" s="87"/>
      <c r="C36" s="87"/>
      <c r="D36" s="87"/>
      <c r="E36" s="87"/>
      <c r="F36" s="87"/>
      <c r="G36" s="90"/>
      <c r="H36" s="90"/>
      <c r="I36" s="90"/>
      <c r="J36" s="90"/>
      <c r="K36" s="90"/>
      <c r="L36" s="90"/>
      <c r="M36" s="87"/>
      <c r="N36" s="45"/>
      <c r="O36" s="45"/>
      <c r="P36" s="45"/>
    </row>
    <row r="37" spans="1:16" ht="27">
      <c r="A37" s="87"/>
      <c r="B37" s="87"/>
      <c r="C37" s="87"/>
      <c r="D37" s="87"/>
      <c r="E37" s="87"/>
      <c r="F37" s="87"/>
      <c r="G37" s="90"/>
      <c r="H37" s="90"/>
      <c r="I37" s="90"/>
      <c r="J37" s="90"/>
      <c r="K37" s="90"/>
      <c r="L37" s="90"/>
      <c r="M37" s="87"/>
      <c r="N37" s="45"/>
      <c r="O37" s="45"/>
      <c r="P37" s="45"/>
    </row>
    <row r="38" spans="1:16" ht="27">
      <c r="A38" s="87"/>
      <c r="B38" s="87"/>
      <c r="C38" s="87"/>
      <c r="D38" s="87"/>
      <c r="E38" s="87"/>
      <c r="F38" s="87"/>
      <c r="G38" s="90"/>
      <c r="H38" s="90"/>
      <c r="I38" s="90"/>
      <c r="J38" s="90"/>
      <c r="K38" s="90"/>
      <c r="L38" s="90"/>
      <c r="M38" s="87"/>
      <c r="N38" s="45"/>
      <c r="O38" s="45"/>
      <c r="P38" s="45"/>
    </row>
    <row r="39" spans="1:16" ht="12.75">
      <c r="A39" s="44"/>
      <c r="B39" s="44"/>
      <c r="C39" s="44"/>
      <c r="D39" s="44"/>
      <c r="E39" s="44"/>
      <c r="F39" s="44"/>
      <c r="G39" s="45"/>
      <c r="H39" s="45"/>
      <c r="I39" s="45"/>
      <c r="J39" s="45"/>
      <c r="K39" s="45"/>
      <c r="L39" s="45"/>
      <c r="M39" s="44"/>
      <c r="N39" s="45"/>
      <c r="O39" s="45"/>
      <c r="P39" s="45"/>
    </row>
    <row r="40" spans="1:16" ht="12.75">
      <c r="A40" s="44"/>
      <c r="B40" s="44"/>
      <c r="C40" s="44"/>
      <c r="D40" s="44"/>
      <c r="E40" s="44"/>
      <c r="F40" s="44"/>
      <c r="G40" s="45"/>
      <c r="H40" s="45"/>
      <c r="I40" s="45"/>
      <c r="J40" s="45"/>
      <c r="K40" s="45"/>
      <c r="L40" s="45"/>
      <c r="M40" s="44"/>
      <c r="N40" s="45"/>
      <c r="O40" s="45"/>
      <c r="P40" s="45"/>
    </row>
    <row r="41" spans="1:16" ht="12.75">
      <c r="A41" s="44"/>
      <c r="B41" s="44"/>
      <c r="C41" s="44"/>
      <c r="D41" s="44"/>
      <c r="E41" s="44"/>
      <c r="F41" s="44"/>
      <c r="G41" s="45"/>
      <c r="H41" s="45"/>
      <c r="I41" s="45"/>
      <c r="J41" s="45"/>
      <c r="K41" s="45"/>
      <c r="L41" s="45"/>
      <c r="M41" s="44"/>
      <c r="N41" s="45"/>
      <c r="O41" s="45"/>
      <c r="P41" s="45"/>
    </row>
    <row r="42" spans="1:16" ht="12.75">
      <c r="A42" s="44"/>
      <c r="B42" s="44"/>
      <c r="C42" s="44"/>
      <c r="D42" s="44"/>
      <c r="E42" s="44"/>
      <c r="F42" s="44"/>
      <c r="G42" s="45"/>
      <c r="H42" s="45"/>
      <c r="I42" s="45"/>
      <c r="J42" s="45"/>
      <c r="K42" s="45"/>
      <c r="L42" s="45"/>
      <c r="M42" s="44"/>
      <c r="N42" s="45"/>
      <c r="O42" s="45"/>
      <c r="P42" s="45"/>
    </row>
    <row r="43" spans="1:16" ht="12.75">
      <c r="A43" s="44"/>
      <c r="B43" s="44"/>
      <c r="C43" s="44"/>
      <c r="D43" s="44"/>
      <c r="E43" s="44"/>
      <c r="F43" s="44"/>
      <c r="G43" s="45"/>
      <c r="H43" s="45"/>
      <c r="I43" s="45"/>
      <c r="J43" s="45"/>
      <c r="K43" s="45"/>
      <c r="L43" s="45"/>
      <c r="M43" s="44"/>
      <c r="N43" s="45"/>
      <c r="O43" s="45"/>
      <c r="P43" s="45"/>
    </row>
    <row r="44" spans="1:16" ht="12.75">
      <c r="A44" s="44" t="s">
        <v>777</v>
      </c>
      <c r="B44" s="44"/>
      <c r="C44" s="44"/>
      <c r="D44" s="44"/>
      <c r="E44" s="44"/>
      <c r="F44" s="44"/>
      <c r="G44" s="45"/>
      <c r="H44" s="45"/>
      <c r="I44" s="45"/>
      <c r="J44" s="45"/>
      <c r="K44" s="45"/>
      <c r="L44" s="45"/>
      <c r="M44" s="44"/>
      <c r="N44" s="45"/>
      <c r="O44" s="45"/>
      <c r="P44" s="45"/>
    </row>
    <row r="45" spans="1:16" ht="12.75">
      <c r="A45" s="44"/>
      <c r="B45" s="44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4"/>
      <c r="N45" s="45"/>
      <c r="O45" s="45"/>
      <c r="P45" s="45"/>
    </row>
    <row r="46" spans="1:16" ht="12.75">
      <c r="A46" s="44"/>
      <c r="B46" s="44"/>
      <c r="C46" s="44"/>
      <c r="D46" s="44"/>
      <c r="E46" s="44"/>
      <c r="F46" s="44"/>
      <c r="G46" s="45"/>
      <c r="H46" s="45"/>
      <c r="I46" s="45"/>
      <c r="J46" s="45"/>
      <c r="K46" s="45"/>
      <c r="L46" s="45"/>
      <c r="M46" s="44"/>
      <c r="N46" s="45"/>
      <c r="O46" s="45"/>
      <c r="P46" s="45"/>
    </row>
    <row r="47" spans="1:16" ht="12.75">
      <c r="A47" s="44"/>
      <c r="B47" s="44"/>
      <c r="C47" s="44"/>
      <c r="D47" s="44"/>
      <c r="E47" s="44"/>
      <c r="F47" s="44"/>
      <c r="G47" s="45"/>
      <c r="H47" s="45"/>
      <c r="I47" s="45"/>
      <c r="J47" s="45"/>
      <c r="K47" s="45"/>
      <c r="L47" s="45"/>
      <c r="M47" s="44"/>
      <c r="N47" s="45"/>
      <c r="O47" s="45"/>
      <c r="P47" s="45"/>
    </row>
    <row r="48" spans="1:16" ht="12.75">
      <c r="A48" s="44"/>
      <c r="B48" s="44"/>
      <c r="C48" s="44"/>
      <c r="D48" s="44"/>
      <c r="E48" s="44"/>
      <c r="F48" s="44"/>
      <c r="G48" s="45"/>
      <c r="H48" s="45"/>
      <c r="I48" s="45"/>
      <c r="J48" s="45"/>
      <c r="K48" s="45"/>
      <c r="L48" s="45"/>
      <c r="M48" s="44"/>
      <c r="N48" s="45"/>
      <c r="O48" s="45"/>
      <c r="P48" s="45"/>
    </row>
    <row r="49" spans="1:16" ht="12.75">
      <c r="A49" s="44"/>
      <c r="B49" s="44"/>
      <c r="C49" s="44"/>
      <c r="D49" s="44"/>
      <c r="E49" s="44"/>
      <c r="F49" s="44"/>
      <c r="G49" s="45"/>
      <c r="H49" s="45"/>
      <c r="I49" s="45"/>
      <c r="J49" s="45"/>
      <c r="K49" s="45"/>
      <c r="L49" s="45"/>
      <c r="M49" s="44"/>
      <c r="N49" s="45"/>
      <c r="O49" s="45"/>
      <c r="P49" s="45"/>
    </row>
    <row r="50" spans="1:16" ht="12.75">
      <c r="A50" s="44"/>
      <c r="B50" s="44"/>
      <c r="C50" s="44"/>
      <c r="D50" s="44"/>
      <c r="E50" s="44"/>
      <c r="F50" s="44"/>
      <c r="G50" s="45"/>
      <c r="H50" s="45"/>
      <c r="I50" s="45"/>
      <c r="J50" s="45"/>
      <c r="K50" s="45"/>
      <c r="L50" s="45"/>
      <c r="M50" s="44"/>
      <c r="N50" s="45"/>
      <c r="O50" s="45"/>
      <c r="P50" s="45"/>
    </row>
    <row r="51" spans="1:16" ht="12.75">
      <c r="A51" s="44"/>
      <c r="B51" s="44"/>
      <c r="C51" s="44"/>
      <c r="D51" s="44"/>
      <c r="E51" s="44"/>
      <c r="F51" s="44"/>
      <c r="G51" s="45"/>
      <c r="H51" s="45"/>
      <c r="I51" s="45"/>
      <c r="J51" s="45"/>
      <c r="K51" s="45"/>
      <c r="L51" s="45"/>
      <c r="M51" s="44"/>
      <c r="N51" s="45"/>
      <c r="O51" s="45"/>
      <c r="P51" s="45"/>
    </row>
    <row r="52" spans="1:16" ht="12.75">
      <c r="A52" s="44"/>
      <c r="B52" s="44"/>
      <c r="C52" s="44"/>
      <c r="D52" s="44"/>
      <c r="E52" s="44"/>
      <c r="F52" s="44"/>
      <c r="G52" s="45"/>
      <c r="H52" s="45"/>
      <c r="I52" s="45"/>
      <c r="J52" s="45"/>
      <c r="K52" s="45"/>
      <c r="L52" s="45"/>
      <c r="M52" s="44"/>
      <c r="N52" s="45"/>
      <c r="O52" s="45"/>
      <c r="P52" s="45"/>
    </row>
    <row r="53" spans="1:16" ht="12.75">
      <c r="A53" s="44"/>
      <c r="B53" s="44"/>
      <c r="C53" s="44"/>
      <c r="D53" s="44"/>
      <c r="E53" s="44"/>
      <c r="F53" s="44"/>
      <c r="G53" s="45"/>
      <c r="H53" s="45"/>
      <c r="I53" s="45"/>
      <c r="J53" s="45"/>
      <c r="K53" s="45"/>
      <c r="L53" s="45"/>
      <c r="M53" s="44"/>
      <c r="N53" s="45"/>
      <c r="O53" s="45"/>
      <c r="P53" s="45"/>
    </row>
    <row r="54" spans="1:16" ht="12.75">
      <c r="A54" s="44"/>
      <c r="B54" s="44"/>
      <c r="C54" s="44"/>
      <c r="D54" s="44"/>
      <c r="E54" s="44"/>
      <c r="F54" s="44"/>
      <c r="G54" s="45"/>
      <c r="H54" s="45"/>
      <c r="I54" s="45"/>
      <c r="J54" s="45"/>
      <c r="K54" s="45"/>
      <c r="L54" s="45"/>
      <c r="M54" s="44"/>
      <c r="N54" s="45"/>
      <c r="O54" s="45"/>
      <c r="P54" s="45"/>
    </row>
    <row r="55" spans="1:16" ht="12.75">
      <c r="A55" s="44"/>
      <c r="B55" s="44"/>
      <c r="C55" s="44"/>
      <c r="D55" s="44"/>
      <c r="E55" s="44"/>
      <c r="F55" s="44"/>
      <c r="G55" s="45"/>
      <c r="H55" s="45"/>
      <c r="I55" s="45"/>
      <c r="J55" s="45"/>
      <c r="K55" s="45"/>
      <c r="L55" s="45"/>
      <c r="M55" s="44"/>
      <c r="N55" s="45"/>
      <c r="O55" s="45"/>
      <c r="P55" s="45"/>
    </row>
    <row r="56" spans="1:16" ht="12.75">
      <c r="A56" s="44"/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4"/>
      <c r="N56" s="45"/>
      <c r="O56" s="45"/>
      <c r="P56" s="45"/>
    </row>
    <row r="57" spans="1:16" ht="12.75">
      <c r="A57" s="44"/>
      <c r="B57" s="44"/>
      <c r="C57" s="44"/>
      <c r="D57" s="44"/>
      <c r="E57" s="44"/>
      <c r="F57" s="44"/>
      <c r="G57" s="45"/>
      <c r="H57" s="45"/>
      <c r="I57" s="45"/>
      <c r="J57" s="45"/>
      <c r="K57" s="45"/>
      <c r="L57" s="45"/>
      <c r="M57" s="44"/>
      <c r="N57" s="45"/>
      <c r="O57" s="45"/>
      <c r="P57" s="45"/>
    </row>
    <row r="58" spans="1:16" ht="12.75">
      <c r="A58" s="44"/>
      <c r="B58" s="44"/>
      <c r="C58" s="44"/>
      <c r="D58" s="44"/>
      <c r="E58" s="44"/>
      <c r="F58" s="44"/>
      <c r="G58" s="45"/>
      <c r="H58" s="45"/>
      <c r="I58" s="45"/>
      <c r="J58" s="45"/>
      <c r="K58" s="45"/>
      <c r="L58" s="45"/>
      <c r="M58" s="44"/>
      <c r="N58" s="45"/>
      <c r="O58" s="45"/>
      <c r="P58" s="45"/>
    </row>
    <row r="59" spans="1:16" ht="12.75">
      <c r="A59" s="44"/>
      <c r="B59" s="44"/>
      <c r="C59" s="44"/>
      <c r="D59" s="44"/>
      <c r="E59" s="44"/>
      <c r="F59" s="44"/>
      <c r="G59" s="45"/>
      <c r="H59" s="45"/>
      <c r="I59" s="45"/>
      <c r="J59" s="45"/>
      <c r="K59" s="45"/>
      <c r="L59" s="45"/>
      <c r="M59" s="44"/>
      <c r="N59" s="45"/>
      <c r="O59" s="45"/>
      <c r="P59" s="45"/>
    </row>
    <row r="60" spans="1:16" ht="12.75">
      <c r="A60" s="44"/>
      <c r="B60" s="44"/>
      <c r="C60" s="44"/>
      <c r="D60" s="44"/>
      <c r="E60" s="44"/>
      <c r="F60" s="44"/>
      <c r="G60" s="45"/>
      <c r="H60" s="45"/>
      <c r="I60" s="45"/>
      <c r="J60" s="45"/>
      <c r="K60" s="45"/>
      <c r="L60" s="45"/>
      <c r="M60" s="44"/>
      <c r="N60" s="45"/>
      <c r="O60" s="45"/>
      <c r="P60" s="45"/>
    </row>
    <row r="61" spans="1:16" ht="12.75">
      <c r="A61" s="44"/>
      <c r="B61" s="44"/>
      <c r="C61" s="44"/>
      <c r="D61" s="44"/>
      <c r="E61" s="44"/>
      <c r="F61" s="44"/>
      <c r="G61" s="45"/>
      <c r="H61" s="45"/>
      <c r="I61" s="45"/>
      <c r="J61" s="45"/>
      <c r="K61" s="45"/>
      <c r="L61" s="45"/>
      <c r="M61" s="44"/>
      <c r="N61" s="45"/>
      <c r="O61" s="45"/>
      <c r="P61" s="45"/>
    </row>
    <row r="62" spans="1:16" ht="12.75">
      <c r="A62" s="44"/>
      <c r="B62" s="44"/>
      <c r="C62" s="44"/>
      <c r="D62" s="44"/>
      <c r="E62" s="44"/>
      <c r="F62" s="44"/>
      <c r="G62" s="45"/>
      <c r="H62" s="45"/>
      <c r="I62" s="45"/>
      <c r="J62" s="45"/>
      <c r="K62" s="45"/>
      <c r="L62" s="45"/>
      <c r="M62" s="44"/>
      <c r="N62" s="45"/>
      <c r="O62" s="45"/>
      <c r="P62" s="45"/>
    </row>
    <row r="63" spans="1:16" ht="12.75">
      <c r="A63" s="44"/>
      <c r="B63" s="44"/>
      <c r="C63" s="44"/>
      <c r="D63" s="44"/>
      <c r="E63" s="44"/>
      <c r="F63" s="44"/>
      <c r="G63" s="45"/>
      <c r="H63" s="45"/>
      <c r="I63" s="45"/>
      <c r="J63" s="45"/>
      <c r="K63" s="45"/>
      <c r="L63" s="45"/>
      <c r="M63" s="44"/>
      <c r="N63" s="45"/>
      <c r="O63" s="45"/>
      <c r="P63" s="45"/>
    </row>
    <row r="64" spans="1:16" ht="12.75">
      <c r="A64" s="44"/>
      <c r="B64" s="44"/>
      <c r="C64" s="44"/>
      <c r="D64" s="44"/>
      <c r="E64" s="44"/>
      <c r="F64" s="44"/>
      <c r="G64" s="45"/>
      <c r="H64" s="45"/>
      <c r="I64" s="45"/>
      <c r="J64" s="45"/>
      <c r="K64" s="45"/>
      <c r="L64" s="45"/>
      <c r="M64" s="44"/>
      <c r="N64" s="45"/>
      <c r="O64" s="45"/>
      <c r="P64" s="45"/>
    </row>
    <row r="65" spans="1:16" ht="12.75">
      <c r="A65" s="44"/>
      <c r="B65" s="44"/>
      <c r="C65" s="44"/>
      <c r="D65" s="44"/>
      <c r="E65" s="44"/>
      <c r="F65" s="44"/>
      <c r="G65" s="45"/>
      <c r="H65" s="45"/>
      <c r="I65" s="45"/>
      <c r="J65" s="45"/>
      <c r="K65" s="45"/>
      <c r="L65" s="45"/>
      <c r="M65" s="44"/>
      <c r="N65" s="45"/>
      <c r="O65" s="45"/>
      <c r="P65" s="45"/>
    </row>
    <row r="66" spans="1:16" ht="12.75">
      <c r="A66" s="44"/>
      <c r="B66" s="44"/>
      <c r="C66" s="44"/>
      <c r="D66" s="44"/>
      <c r="E66" s="44"/>
      <c r="F66" s="44"/>
      <c r="G66" s="45"/>
      <c r="H66" s="45"/>
      <c r="I66" s="45"/>
      <c r="J66" s="45"/>
      <c r="K66" s="45"/>
      <c r="L66" s="45"/>
      <c r="M66" s="44"/>
      <c r="N66" s="45"/>
      <c r="O66" s="45"/>
      <c r="P66" s="45"/>
    </row>
    <row r="67" spans="1:16" ht="12.75">
      <c r="A67" s="44"/>
      <c r="B67" s="44"/>
      <c r="C67" s="44"/>
      <c r="D67" s="44"/>
      <c r="E67" s="44"/>
      <c r="F67" s="44"/>
      <c r="G67" s="45"/>
      <c r="H67" s="45"/>
      <c r="I67" s="45"/>
      <c r="J67" s="45"/>
      <c r="K67" s="45"/>
      <c r="L67" s="45"/>
      <c r="M67" s="44"/>
      <c r="N67" s="45"/>
      <c r="O67" s="45"/>
      <c r="P67" s="45"/>
    </row>
    <row r="68" spans="1:16" ht="12.75">
      <c r="A68" s="44"/>
      <c r="B68" s="44"/>
      <c r="C68" s="44"/>
      <c r="D68" s="44"/>
      <c r="E68" s="44"/>
      <c r="F68" s="44"/>
      <c r="G68" s="45"/>
      <c r="H68" s="45"/>
      <c r="I68" s="45"/>
      <c r="J68" s="45"/>
      <c r="K68" s="45"/>
      <c r="L68" s="45"/>
      <c r="M68" s="44"/>
      <c r="N68" s="45"/>
      <c r="O68" s="45"/>
      <c r="P68" s="45"/>
    </row>
    <row r="69" spans="1:16" ht="12.75">
      <c r="A69" s="44"/>
      <c r="B69" s="44"/>
      <c r="C69" s="44"/>
      <c r="D69" s="44"/>
      <c r="E69" s="44"/>
      <c r="F69" s="44"/>
      <c r="G69" s="45"/>
      <c r="H69" s="45"/>
      <c r="I69" s="45"/>
      <c r="J69" s="45"/>
      <c r="K69" s="45"/>
      <c r="L69" s="45"/>
      <c r="M69" s="44"/>
      <c r="N69" s="45"/>
      <c r="O69" s="45"/>
      <c r="P69" s="45"/>
    </row>
    <row r="70" spans="1:16" ht="12.75">
      <c r="A70" s="44"/>
      <c r="B70" s="44"/>
      <c r="C70" s="44"/>
      <c r="D70" s="44"/>
      <c r="E70" s="44"/>
      <c r="F70" s="44"/>
      <c r="G70" s="45"/>
      <c r="H70" s="45"/>
      <c r="I70" s="45"/>
      <c r="J70" s="45"/>
      <c r="K70" s="45"/>
      <c r="L70" s="45"/>
      <c r="M70" s="44"/>
      <c r="N70" s="45"/>
      <c r="O70" s="45"/>
      <c r="P70" s="45"/>
    </row>
    <row r="71" spans="1:16" ht="12.75">
      <c r="A71" s="44"/>
      <c r="B71" s="44"/>
      <c r="C71" s="44"/>
      <c r="D71" s="44"/>
      <c r="E71" s="44"/>
      <c r="F71" s="44"/>
      <c r="G71" s="45"/>
      <c r="H71" s="45"/>
      <c r="I71" s="45"/>
      <c r="J71" s="45"/>
      <c r="K71" s="45"/>
      <c r="L71" s="45"/>
      <c r="M71" s="44"/>
      <c r="N71" s="45"/>
      <c r="O71" s="45"/>
      <c r="P71" s="45"/>
    </row>
    <row r="72" spans="1:16" ht="12.75">
      <c r="A72" s="44"/>
      <c r="B72" s="44"/>
      <c r="C72" s="44"/>
      <c r="D72" s="44"/>
      <c r="E72" s="44"/>
      <c r="F72" s="44"/>
      <c r="G72" s="45"/>
      <c r="H72" s="45"/>
      <c r="I72" s="45"/>
      <c r="J72" s="45"/>
      <c r="K72" s="45"/>
      <c r="L72" s="45"/>
      <c r="M72" s="44"/>
      <c r="N72" s="45"/>
      <c r="O72" s="45"/>
      <c r="P72" s="45"/>
    </row>
    <row r="73" spans="1:16" ht="12.75">
      <c r="A73" s="44"/>
      <c r="B73" s="44"/>
      <c r="C73" s="44"/>
      <c r="D73" s="44"/>
      <c r="E73" s="44"/>
      <c r="F73" s="44"/>
      <c r="G73" s="45"/>
      <c r="H73" s="45"/>
      <c r="I73" s="45"/>
      <c r="J73" s="45"/>
      <c r="K73" s="45"/>
      <c r="L73" s="45"/>
      <c r="M73" s="44"/>
      <c r="N73" s="45"/>
      <c r="O73" s="45"/>
      <c r="P73" s="45"/>
    </row>
    <row r="74" spans="1:1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4"/>
      <c r="N74" s="45"/>
      <c r="O74" s="45"/>
      <c r="P74" s="45"/>
    </row>
    <row r="75" spans="1:1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4"/>
      <c r="N75" s="45"/>
      <c r="O75" s="45"/>
      <c r="P75" s="45"/>
    </row>
    <row r="76" spans="1:1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4"/>
      <c r="N76" s="45"/>
      <c r="O76" s="45"/>
      <c r="P76" s="45"/>
    </row>
    <row r="77" spans="1:1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4"/>
      <c r="N77" s="45"/>
      <c r="O77" s="45"/>
      <c r="P77" s="45"/>
    </row>
    <row r="78" spans="1:1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4"/>
      <c r="N78" s="45"/>
      <c r="O78" s="45"/>
      <c r="P78" s="45"/>
    </row>
    <row r="79" spans="1:1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4"/>
      <c r="N79" s="45"/>
      <c r="O79" s="45"/>
      <c r="P79" s="45"/>
    </row>
    <row r="80" spans="1:1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4"/>
      <c r="N80" s="45"/>
      <c r="O80" s="45"/>
      <c r="P80" s="45"/>
    </row>
    <row r="81" spans="1:16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4"/>
      <c r="N81" s="45"/>
      <c r="O81" s="45"/>
      <c r="P81" s="45"/>
    </row>
    <row r="82" spans="1:16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4"/>
      <c r="N82" s="45"/>
      <c r="O82" s="45"/>
      <c r="P82" s="45"/>
    </row>
    <row r="83" spans="1:16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4"/>
      <c r="N83" s="45"/>
      <c r="O83" s="45"/>
      <c r="P83" s="45"/>
    </row>
    <row r="84" spans="1:16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4"/>
      <c r="N84" s="45"/>
      <c r="O84" s="45"/>
      <c r="P84" s="45"/>
    </row>
    <row r="85" spans="1:16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4"/>
      <c r="N85" s="45"/>
      <c r="O85" s="45"/>
      <c r="P85" s="45"/>
    </row>
    <row r="86" spans="1:16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4"/>
      <c r="N86" s="45"/>
      <c r="O86" s="45"/>
      <c r="P86" s="45"/>
    </row>
    <row r="87" spans="1:16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4"/>
      <c r="N87" s="45"/>
      <c r="O87" s="45"/>
      <c r="P87" s="45"/>
    </row>
    <row r="88" spans="1:16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4"/>
      <c r="N88" s="45"/>
      <c r="O88" s="45"/>
      <c r="P88" s="45"/>
    </row>
    <row r="89" spans="1:16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4"/>
      <c r="N89" s="45"/>
      <c r="O89" s="45"/>
      <c r="P89" s="45"/>
    </row>
    <row r="90" spans="1:16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4"/>
      <c r="N90" s="45"/>
      <c r="O90" s="45"/>
      <c r="P90" s="45"/>
    </row>
    <row r="91" spans="1:16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4"/>
      <c r="N91" s="45"/>
      <c r="O91" s="45"/>
      <c r="P91" s="45"/>
    </row>
    <row r="92" spans="1:16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4"/>
      <c r="N92" s="45"/>
      <c r="O92" s="45"/>
      <c r="P92" s="45"/>
    </row>
    <row r="93" spans="1:16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4"/>
      <c r="N93" s="45"/>
      <c r="O93" s="45"/>
      <c r="P93" s="45"/>
    </row>
    <row r="94" spans="1:16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4"/>
      <c r="N94" s="45"/>
      <c r="O94" s="45"/>
      <c r="P94" s="45"/>
    </row>
    <row r="95" spans="1:16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4"/>
      <c r="N95" s="45"/>
      <c r="O95" s="45"/>
      <c r="P95" s="45"/>
    </row>
    <row r="96" spans="1:16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4"/>
      <c r="N96" s="45"/>
      <c r="O96" s="45"/>
      <c r="P96" s="45"/>
    </row>
    <row r="97" spans="1:16" ht="12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4"/>
      <c r="N97" s="45"/>
      <c r="O97" s="45"/>
      <c r="P97" s="45"/>
    </row>
    <row r="98" spans="1:16" ht="12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4"/>
      <c r="N98" s="45"/>
      <c r="O98" s="45"/>
      <c r="P98" s="45"/>
    </row>
    <row r="99" spans="1:16" ht="12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4"/>
      <c r="N99" s="45"/>
      <c r="O99" s="45"/>
      <c r="P99" s="45"/>
    </row>
    <row r="100" spans="1:16" ht="12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4"/>
      <c r="N100" s="45"/>
      <c r="O100" s="45"/>
      <c r="P100" s="45"/>
    </row>
    <row r="101" spans="1:16" ht="12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4"/>
      <c r="N101" s="45"/>
      <c r="O101" s="45"/>
      <c r="P101" s="45"/>
    </row>
    <row r="102" spans="1:16" ht="12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4"/>
      <c r="N102" s="45"/>
      <c r="O102" s="45"/>
      <c r="P102" s="45"/>
    </row>
    <row r="103" spans="1:16" ht="12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4"/>
      <c r="N103" s="45"/>
      <c r="O103" s="45"/>
      <c r="P103" s="45"/>
    </row>
    <row r="104" spans="1:16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4"/>
      <c r="N104" s="45"/>
      <c r="O104" s="45"/>
      <c r="P104" s="45"/>
    </row>
    <row r="105" spans="1:16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4"/>
      <c r="N105" s="45"/>
      <c r="O105" s="45"/>
      <c r="P105" s="45"/>
    </row>
    <row r="106" spans="1:16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4"/>
      <c r="N106" s="45"/>
      <c r="O106" s="45"/>
      <c r="P106" s="45"/>
    </row>
    <row r="107" spans="1:16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4"/>
      <c r="N107" s="45"/>
      <c r="O107" s="45"/>
      <c r="P107" s="45"/>
    </row>
    <row r="108" spans="1:16" ht="12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4"/>
      <c r="N108" s="45"/>
      <c r="O108" s="45"/>
      <c r="P108" s="45"/>
    </row>
    <row r="109" spans="1:16" ht="12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4"/>
      <c r="N109" s="45"/>
      <c r="O109" s="45"/>
      <c r="P109" s="45"/>
    </row>
    <row r="110" spans="1:16" ht="12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4"/>
      <c r="N110" s="45"/>
      <c r="O110" s="45"/>
      <c r="P110" s="45"/>
    </row>
    <row r="111" spans="1:16" ht="12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4"/>
      <c r="N111" s="45"/>
      <c r="O111" s="45"/>
      <c r="P111" s="45"/>
    </row>
    <row r="112" spans="1:16" ht="12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4"/>
      <c r="N112" s="45"/>
      <c r="O112" s="45"/>
      <c r="P112" s="45"/>
    </row>
    <row r="113" spans="1:16" ht="12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4"/>
      <c r="N113" s="45"/>
      <c r="O113" s="45"/>
      <c r="P113" s="45"/>
    </row>
    <row r="114" spans="1:16" ht="12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4"/>
      <c r="N114" s="45"/>
      <c r="O114" s="45"/>
      <c r="P114" s="45"/>
    </row>
    <row r="115" spans="1:16" ht="12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4"/>
      <c r="N115" s="45"/>
      <c r="O115" s="45"/>
      <c r="P115" s="45"/>
    </row>
    <row r="116" spans="1:16" ht="12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4"/>
      <c r="N116" s="45"/>
      <c r="O116" s="45"/>
      <c r="P116" s="45"/>
    </row>
    <row r="117" spans="1:16" ht="12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4"/>
      <c r="N117" s="45"/>
      <c r="O117" s="45"/>
      <c r="P117" s="45"/>
    </row>
    <row r="118" spans="1:16" ht="12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4"/>
      <c r="N118" s="45"/>
      <c r="O118" s="45"/>
      <c r="P118" s="45"/>
    </row>
    <row r="119" spans="1:16" ht="12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4"/>
      <c r="N119" s="45"/>
      <c r="O119" s="45"/>
      <c r="P119" s="45"/>
    </row>
    <row r="120" spans="1:16" ht="12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4"/>
      <c r="N120" s="45"/>
      <c r="O120" s="45"/>
      <c r="P120" s="45"/>
    </row>
    <row r="121" spans="1:16" ht="12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4"/>
      <c r="N121" s="45"/>
      <c r="O121" s="45"/>
      <c r="P121" s="45"/>
    </row>
    <row r="122" spans="1:16" ht="12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4"/>
      <c r="N122" s="45"/>
      <c r="O122" s="45"/>
      <c r="P122" s="45"/>
    </row>
    <row r="123" spans="1:16" ht="12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4"/>
      <c r="N123" s="45"/>
      <c r="O123" s="45"/>
      <c r="P123" s="45"/>
    </row>
    <row r="124" spans="1:16" ht="12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4"/>
      <c r="N124" s="45"/>
      <c r="O124" s="45"/>
      <c r="P124" s="45"/>
    </row>
    <row r="125" spans="1:16" ht="12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4"/>
      <c r="N125" s="45"/>
      <c r="O125" s="45"/>
      <c r="P125" s="45"/>
    </row>
    <row r="126" spans="1:16" ht="12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4"/>
      <c r="N126" s="45"/>
      <c r="O126" s="45"/>
      <c r="P126" s="45"/>
    </row>
    <row r="127" spans="1:16" ht="12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4"/>
      <c r="N127" s="45"/>
      <c r="O127" s="45"/>
      <c r="P127" s="45"/>
    </row>
    <row r="128" spans="1:16" ht="12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4"/>
      <c r="N128" s="45"/>
      <c r="O128" s="45"/>
      <c r="P128" s="45"/>
    </row>
    <row r="129" spans="1:16" ht="12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4"/>
      <c r="N129" s="45"/>
      <c r="O129" s="45"/>
      <c r="P129" s="45"/>
    </row>
    <row r="130" spans="1:16" ht="12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4"/>
      <c r="N130" s="45"/>
      <c r="O130" s="45"/>
      <c r="P130" s="45"/>
    </row>
    <row r="131" spans="1:16" ht="12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4"/>
      <c r="N131" s="45"/>
      <c r="O131" s="45"/>
      <c r="P131" s="45"/>
    </row>
    <row r="132" spans="1:16" ht="12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4"/>
      <c r="N132" s="45"/>
      <c r="O132" s="45"/>
      <c r="P132" s="45"/>
    </row>
    <row r="133" spans="1:16" ht="12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4"/>
      <c r="N133" s="45"/>
      <c r="O133" s="45"/>
      <c r="P133" s="45"/>
    </row>
    <row r="134" spans="1:16" ht="12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4"/>
      <c r="N134" s="45"/>
      <c r="O134" s="45"/>
      <c r="P134" s="45"/>
    </row>
    <row r="135" spans="1:16" ht="12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4"/>
      <c r="N135" s="45"/>
      <c r="O135" s="45"/>
      <c r="P135" s="45"/>
    </row>
    <row r="136" spans="1:16" ht="12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4"/>
      <c r="N136" s="45"/>
      <c r="O136" s="45"/>
      <c r="P136" s="45"/>
    </row>
    <row r="137" spans="1:16" ht="12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4"/>
      <c r="N137" s="45"/>
      <c r="O137" s="45"/>
      <c r="P137" s="45"/>
    </row>
    <row r="138" spans="1:16" ht="12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4"/>
      <c r="N138" s="45"/>
      <c r="O138" s="45"/>
      <c r="P138" s="45"/>
    </row>
    <row r="139" spans="1:16" ht="12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4"/>
      <c r="N139" s="45"/>
      <c r="O139" s="45"/>
      <c r="P139" s="45"/>
    </row>
    <row r="140" spans="1:16" ht="12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4"/>
      <c r="N140" s="45"/>
      <c r="O140" s="45"/>
      <c r="P140" s="45"/>
    </row>
    <row r="141" spans="1:16" ht="12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4"/>
      <c r="N141" s="45"/>
      <c r="O141" s="45"/>
      <c r="P141" s="45"/>
    </row>
    <row r="142" spans="1:16" ht="12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4"/>
      <c r="N142" s="45"/>
      <c r="O142" s="45"/>
      <c r="P142" s="45"/>
    </row>
    <row r="143" spans="1:16" ht="12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4"/>
      <c r="N143" s="45"/>
      <c r="O143" s="45"/>
      <c r="P143" s="45"/>
    </row>
    <row r="144" spans="1:16" ht="12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4"/>
      <c r="N144" s="45"/>
      <c r="O144" s="45"/>
      <c r="P144" s="45"/>
    </row>
    <row r="145" spans="1:16" ht="12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4"/>
      <c r="N145" s="45"/>
      <c r="O145" s="45"/>
      <c r="P145" s="45"/>
    </row>
    <row r="146" spans="1:16" ht="12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4"/>
      <c r="N146" s="45"/>
      <c r="O146" s="45"/>
      <c r="P146" s="45"/>
    </row>
    <row r="147" spans="1:16" ht="12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4"/>
      <c r="N147" s="45"/>
      <c r="O147" s="45"/>
      <c r="P147" s="45"/>
    </row>
    <row r="148" spans="1:16" ht="12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4"/>
      <c r="N148" s="45"/>
      <c r="O148" s="45"/>
      <c r="P148" s="45"/>
    </row>
    <row r="149" spans="1:16" ht="12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4"/>
      <c r="N149" s="45"/>
      <c r="O149" s="45"/>
      <c r="P149" s="45"/>
    </row>
    <row r="150" spans="1:16" ht="12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4"/>
      <c r="N150" s="45"/>
      <c r="O150" s="45"/>
      <c r="P150" s="45"/>
    </row>
    <row r="151" spans="1:16" ht="12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4"/>
      <c r="N151" s="45"/>
      <c r="O151" s="45"/>
      <c r="P151" s="45"/>
    </row>
    <row r="152" spans="1:16" ht="12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4"/>
      <c r="N152" s="45"/>
      <c r="O152" s="45"/>
      <c r="P152" s="45"/>
    </row>
    <row r="153" spans="1:16" ht="12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4"/>
      <c r="N153" s="45"/>
      <c r="O153" s="45"/>
      <c r="P153" s="45"/>
    </row>
    <row r="154" spans="1:16" ht="12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4"/>
      <c r="N154" s="45"/>
      <c r="O154" s="45"/>
      <c r="P154" s="45"/>
    </row>
    <row r="155" spans="1:16" ht="12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4"/>
      <c r="N155" s="45"/>
      <c r="O155" s="45"/>
      <c r="P155" s="45"/>
    </row>
    <row r="156" spans="1:16" ht="12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4"/>
      <c r="N156" s="45"/>
      <c r="O156" s="45"/>
      <c r="P156" s="45"/>
    </row>
    <row r="157" spans="1:16" ht="12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4"/>
      <c r="N157" s="45"/>
      <c r="O157" s="45"/>
      <c r="P157" s="45"/>
    </row>
    <row r="158" spans="1:16" ht="12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4"/>
      <c r="N158" s="45"/>
      <c r="O158" s="45"/>
      <c r="P158" s="45"/>
    </row>
    <row r="159" spans="1:16" ht="12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4"/>
      <c r="N159" s="45"/>
      <c r="O159" s="45"/>
      <c r="P159" s="45"/>
    </row>
    <row r="160" spans="1:16" ht="12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4"/>
      <c r="N160" s="45"/>
      <c r="O160" s="45"/>
      <c r="P160" s="45"/>
    </row>
    <row r="161" spans="1:16" ht="12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4"/>
      <c r="N161" s="45"/>
      <c r="O161" s="45"/>
      <c r="P161" s="45"/>
    </row>
    <row r="162" spans="1:16" ht="12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4"/>
      <c r="N162" s="45"/>
      <c r="O162" s="45"/>
      <c r="P162" s="45"/>
    </row>
    <row r="163" spans="1:16" ht="12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4"/>
      <c r="N163" s="45"/>
      <c r="O163" s="45"/>
      <c r="P163" s="45"/>
    </row>
    <row r="164" spans="1:16" ht="12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4"/>
      <c r="N164" s="45"/>
      <c r="O164" s="45"/>
      <c r="P164" s="45"/>
    </row>
    <row r="165" spans="1:16" ht="12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4"/>
      <c r="N165" s="45"/>
      <c r="O165" s="45"/>
      <c r="P165" s="45"/>
    </row>
    <row r="166" spans="1:16" ht="12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4"/>
      <c r="N166" s="45"/>
      <c r="O166" s="45"/>
      <c r="P166" s="45"/>
    </row>
    <row r="167" spans="1:16" ht="12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4"/>
      <c r="N167" s="45"/>
      <c r="O167" s="45"/>
      <c r="P167" s="45"/>
    </row>
    <row r="168" spans="1:16" ht="12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4"/>
      <c r="N168" s="45"/>
      <c r="O168" s="45"/>
      <c r="P168" s="45"/>
    </row>
    <row r="169" spans="1:16" ht="12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4"/>
      <c r="N169" s="45"/>
      <c r="O169" s="45"/>
      <c r="P169" s="45"/>
    </row>
    <row r="170" spans="1:16" ht="12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4"/>
      <c r="N170" s="45"/>
      <c r="O170" s="45"/>
      <c r="P170" s="45"/>
    </row>
    <row r="171" spans="1:16" ht="12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4"/>
      <c r="N171" s="45"/>
      <c r="O171" s="45"/>
      <c r="P171" s="45"/>
    </row>
    <row r="172" spans="1:16" ht="12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4"/>
      <c r="N172" s="45"/>
      <c r="O172" s="45"/>
      <c r="P172" s="45"/>
    </row>
    <row r="173" spans="1:16" ht="12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4"/>
      <c r="N173" s="45"/>
      <c r="O173" s="45"/>
      <c r="P173" s="45"/>
    </row>
    <row r="174" spans="1:16" ht="12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4"/>
      <c r="N174" s="45"/>
      <c r="O174" s="45"/>
      <c r="P174" s="45"/>
    </row>
    <row r="175" spans="1:16" ht="12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4"/>
      <c r="N175" s="45"/>
      <c r="O175" s="45"/>
      <c r="P175" s="45"/>
    </row>
    <row r="176" spans="1:16" ht="12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4"/>
      <c r="N176" s="45"/>
      <c r="O176" s="45"/>
      <c r="P176" s="45"/>
    </row>
    <row r="177" spans="1:16" ht="12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4"/>
      <c r="N177" s="45"/>
      <c r="O177" s="45"/>
      <c r="P177" s="45"/>
    </row>
    <row r="178" spans="1:16" ht="12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4"/>
      <c r="N178" s="45"/>
      <c r="O178" s="45"/>
      <c r="P178" s="45"/>
    </row>
    <row r="179" spans="1:16" ht="12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4"/>
      <c r="N179" s="45"/>
      <c r="O179" s="45"/>
      <c r="P179" s="45"/>
    </row>
    <row r="180" spans="1:16" ht="12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4"/>
      <c r="N180" s="45"/>
      <c r="O180" s="45"/>
      <c r="P180" s="45"/>
    </row>
    <row r="181" spans="1:16" ht="12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4"/>
      <c r="N181" s="45"/>
      <c r="O181" s="45"/>
      <c r="P181" s="45"/>
    </row>
    <row r="182" spans="1:16" ht="12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4"/>
      <c r="N182" s="45"/>
      <c r="O182" s="45"/>
      <c r="P182" s="45"/>
    </row>
    <row r="183" spans="1:16" ht="12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4"/>
      <c r="N183" s="45"/>
      <c r="O183" s="45"/>
      <c r="P183" s="45"/>
    </row>
    <row r="184" spans="1:16" ht="12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4"/>
      <c r="N184" s="45"/>
      <c r="O184" s="45"/>
      <c r="P184" s="45"/>
    </row>
    <row r="185" spans="1:16" ht="12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4"/>
      <c r="N185" s="45"/>
      <c r="O185" s="45"/>
      <c r="P185" s="45"/>
    </row>
    <row r="186" spans="1:16" ht="12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4"/>
      <c r="N186" s="45"/>
      <c r="O186" s="45"/>
      <c r="P186" s="45"/>
    </row>
    <row r="187" spans="1:16" ht="12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4"/>
      <c r="N187" s="45"/>
      <c r="O187" s="45"/>
      <c r="P187" s="45"/>
    </row>
    <row r="188" spans="1:16" ht="12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4"/>
      <c r="N188" s="45"/>
      <c r="O188" s="45"/>
      <c r="P188" s="45"/>
    </row>
    <row r="189" spans="1:16" ht="12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4"/>
      <c r="N189" s="45"/>
      <c r="O189" s="45"/>
      <c r="P189" s="45"/>
    </row>
    <row r="190" spans="1:16" ht="12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4"/>
      <c r="N190" s="45"/>
      <c r="O190" s="45"/>
      <c r="P190" s="45"/>
    </row>
    <row r="191" spans="1:16" ht="12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4"/>
      <c r="N191" s="45"/>
      <c r="O191" s="45"/>
      <c r="P191" s="45"/>
    </row>
    <row r="192" spans="1:16" ht="12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4"/>
      <c r="N192" s="45"/>
      <c r="O192" s="45"/>
      <c r="P192" s="45"/>
    </row>
    <row r="193" spans="1:16" ht="12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4"/>
      <c r="N193" s="45"/>
      <c r="O193" s="45"/>
      <c r="P193" s="45"/>
    </row>
    <row r="194" spans="1:16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4"/>
      <c r="N194" s="45"/>
      <c r="O194" s="45"/>
      <c r="P194" s="45"/>
    </row>
    <row r="195" spans="1:16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4"/>
      <c r="N195" s="45"/>
      <c r="O195" s="45"/>
      <c r="P195" s="45"/>
    </row>
    <row r="196" spans="1:16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4"/>
      <c r="N196" s="45"/>
      <c r="O196" s="45"/>
      <c r="P196" s="45"/>
    </row>
    <row r="197" spans="1:16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4"/>
      <c r="N197" s="45"/>
      <c r="O197" s="45"/>
      <c r="P197" s="45"/>
    </row>
    <row r="198" spans="1:16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4"/>
      <c r="N198" s="45"/>
      <c r="O198" s="45"/>
      <c r="P198" s="45"/>
    </row>
    <row r="199" spans="1:16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4"/>
      <c r="N199" s="45"/>
      <c r="O199" s="45"/>
      <c r="P199" s="45"/>
    </row>
    <row r="200" spans="1:16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4"/>
      <c r="N200" s="45"/>
      <c r="O200" s="45"/>
      <c r="P200" s="45"/>
    </row>
    <row r="201" spans="1:16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4"/>
      <c r="N201" s="45"/>
      <c r="O201" s="45"/>
      <c r="P201" s="45"/>
    </row>
    <row r="202" spans="1:16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4"/>
      <c r="N202" s="45"/>
      <c r="O202" s="45"/>
      <c r="P202" s="45"/>
    </row>
    <row r="203" spans="1:16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4"/>
      <c r="N203" s="45"/>
      <c r="O203" s="45"/>
      <c r="P203" s="45"/>
    </row>
    <row r="204" spans="1:16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4"/>
      <c r="N204" s="45"/>
      <c r="O204" s="45"/>
      <c r="P204" s="45"/>
    </row>
    <row r="205" spans="1:16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4"/>
      <c r="N205" s="45"/>
      <c r="O205" s="45"/>
      <c r="P205" s="45"/>
    </row>
    <row r="206" spans="1:16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4"/>
      <c r="N206" s="45"/>
      <c r="O206" s="45"/>
      <c r="P206" s="45"/>
    </row>
    <row r="207" spans="1:16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4"/>
      <c r="N207" s="45"/>
      <c r="O207" s="45"/>
      <c r="P207" s="45"/>
    </row>
  </sheetData>
  <mergeCells count="4">
    <mergeCell ref="A3:M3"/>
    <mergeCell ref="I8:M8"/>
    <mergeCell ref="A5:G5"/>
    <mergeCell ref="A8:E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7"/>
  <sheetViews>
    <sheetView zoomScale="50" zoomScaleNormal="50" workbookViewId="0" topLeftCell="H30">
      <selection activeCell="H47" sqref="H4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8.28125" style="0" hidden="1" customWidth="1"/>
    <col min="7" max="7" width="127.00390625" style="0" customWidth="1"/>
    <col min="8" max="12" width="32.7109375" style="0" customWidth="1"/>
    <col min="13" max="13" width="32.7109375" style="2" customWidth="1"/>
  </cols>
  <sheetData>
    <row r="1" spans="1:30" ht="39.75" customHeight="1">
      <c r="A1" s="193" t="s">
        <v>79</v>
      </c>
      <c r="B1" s="42"/>
      <c r="C1" s="42"/>
      <c r="D1" s="42"/>
      <c r="E1" s="42"/>
      <c r="F1" s="42"/>
      <c r="G1" s="43"/>
      <c r="H1" s="44"/>
      <c r="I1" s="44"/>
      <c r="J1" s="44"/>
      <c r="K1" s="44"/>
      <c r="L1" s="45"/>
      <c r="M1" s="44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34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4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39.75" customHeight="1">
      <c r="A3" s="299" t="s">
        <v>722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5"/>
      <c r="M4" s="44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44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39.75" customHeight="1">
      <c r="A6" s="300" t="s">
        <v>863</v>
      </c>
      <c r="B6" s="300"/>
      <c r="C6" s="300"/>
      <c r="D6" s="300"/>
      <c r="E6" s="300"/>
      <c r="F6" s="300"/>
      <c r="G6" s="300"/>
      <c r="H6" s="46"/>
      <c r="I6" s="276"/>
      <c r="J6" s="276"/>
      <c r="K6" s="280"/>
      <c r="L6" s="280"/>
      <c r="M6" s="44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9.75" customHeight="1">
      <c r="A7" s="49"/>
      <c r="B7" s="49"/>
      <c r="C7" s="49"/>
      <c r="D7" s="49"/>
      <c r="E7" s="49"/>
      <c r="F7" s="49"/>
      <c r="G7" s="47"/>
      <c r="H7" s="50"/>
      <c r="I7" s="51"/>
      <c r="J7" s="51"/>
      <c r="K7" s="51"/>
      <c r="L7" s="45"/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39.75" customHeight="1" thickBot="1">
      <c r="A8" s="300" t="str">
        <f>+'De Para Anss '!A6:G6</f>
        <v>Posição: JANEIRO / 2003 (Atualizado até 31 / 01 / 2003 )</v>
      </c>
      <c r="B8" s="300"/>
      <c r="C8" s="300"/>
      <c r="D8" s="300"/>
      <c r="E8" s="300"/>
      <c r="F8" s="300"/>
      <c r="G8" s="300"/>
      <c r="H8" s="50"/>
      <c r="I8" s="52"/>
      <c r="J8" s="52"/>
      <c r="K8" s="52"/>
      <c r="L8" s="53"/>
      <c r="M8" s="195" t="s">
        <v>778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0" ht="34.5" customHeight="1" thickBot="1" thickTop="1">
      <c r="A9" s="309" t="s">
        <v>84</v>
      </c>
      <c r="B9" s="310"/>
      <c r="C9" s="310"/>
      <c r="D9" s="310"/>
      <c r="E9" s="311"/>
      <c r="F9" s="198"/>
      <c r="G9" s="72"/>
      <c r="H9" s="34" t="s">
        <v>787</v>
      </c>
      <c r="I9" s="304" t="s">
        <v>133</v>
      </c>
      <c r="J9" s="304"/>
      <c r="K9" s="304"/>
      <c r="L9" s="304"/>
      <c r="M9" s="304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</row>
    <row r="10" spans="1:30" ht="34.5" customHeight="1" thickTop="1">
      <c r="A10" s="312"/>
      <c r="B10" s="313"/>
      <c r="C10" s="313"/>
      <c r="D10" s="313"/>
      <c r="E10" s="314"/>
      <c r="F10" s="200"/>
      <c r="G10" s="54" t="s">
        <v>793</v>
      </c>
      <c r="H10" s="27">
        <v>2002</v>
      </c>
      <c r="I10" s="34" t="s">
        <v>132</v>
      </c>
      <c r="J10" s="34" t="s">
        <v>76</v>
      </c>
      <c r="K10" s="34" t="s">
        <v>77</v>
      </c>
      <c r="L10" s="34" t="s">
        <v>85</v>
      </c>
      <c r="M10" s="34" t="s">
        <v>78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1:30" ht="34.5" customHeight="1" thickBot="1">
      <c r="A11" s="301"/>
      <c r="B11" s="302"/>
      <c r="C11" s="302"/>
      <c r="D11" s="302"/>
      <c r="E11" s="303"/>
      <c r="F11" s="202"/>
      <c r="G11" s="93"/>
      <c r="H11" s="28" t="s">
        <v>83</v>
      </c>
      <c r="I11" s="28" t="s">
        <v>82</v>
      </c>
      <c r="J11" s="28" t="s">
        <v>81</v>
      </c>
      <c r="K11" s="28" t="s">
        <v>80</v>
      </c>
      <c r="L11" s="28" t="s">
        <v>87</v>
      </c>
      <c r="M11" s="28" t="s">
        <v>86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2" customHeight="1" thickBot="1" thickTop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</row>
    <row r="13" spans="1:30" ht="39.75" customHeight="1" thickTop="1">
      <c r="A13" s="158" t="s">
        <v>182</v>
      </c>
      <c r="B13" s="159"/>
      <c r="C13" s="159"/>
      <c r="D13" s="159"/>
      <c r="E13" s="159"/>
      <c r="F13" s="159"/>
      <c r="G13" s="160"/>
      <c r="H13" s="163">
        <f aca="true" t="shared" si="0" ref="H13:M13">SUM(H16+H20+H26+H36+H39+H43)</f>
        <v>193021379</v>
      </c>
      <c r="I13" s="163">
        <f t="shared" si="0"/>
        <v>207110000</v>
      </c>
      <c r="J13" s="163">
        <f t="shared" si="0"/>
        <v>52994966.769999996</v>
      </c>
      <c r="K13" s="163">
        <f t="shared" si="0"/>
        <v>6487020.659999999</v>
      </c>
      <c r="L13" s="163">
        <f t="shared" si="0"/>
        <v>46507946.11000001</v>
      </c>
      <c r="M13" s="165">
        <f t="shared" si="0"/>
        <v>154115033.23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</row>
    <row r="14" spans="1:30" ht="39.75" customHeight="1">
      <c r="A14" s="36" t="s">
        <v>179</v>
      </c>
      <c r="B14" s="26"/>
      <c r="C14" s="26"/>
      <c r="D14" s="26"/>
      <c r="E14" s="26"/>
      <c r="F14" s="26"/>
      <c r="G14" s="37"/>
      <c r="H14" s="71">
        <f aca="true" t="shared" si="1" ref="H14:M14">SUM(H20+H26+H36+H39+H43)</f>
        <v>132041642</v>
      </c>
      <c r="I14" s="71">
        <f t="shared" si="1"/>
        <v>127110000</v>
      </c>
      <c r="J14" s="71">
        <f t="shared" si="1"/>
        <v>4755966.77</v>
      </c>
      <c r="K14" s="71">
        <f t="shared" si="1"/>
        <v>1934525.07</v>
      </c>
      <c r="L14" s="71">
        <f t="shared" si="1"/>
        <v>2821441.7</v>
      </c>
      <c r="M14" s="166">
        <f t="shared" si="1"/>
        <v>122354033.22999999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</row>
    <row r="15" spans="1:30" ht="12" customHeight="1">
      <c r="A15" s="73"/>
      <c r="B15" s="56"/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7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30" ht="39.75" customHeight="1">
      <c r="A16" s="75" t="s">
        <v>965</v>
      </c>
      <c r="B16" s="69"/>
      <c r="C16" s="69"/>
      <c r="D16" s="69"/>
      <c r="E16" s="69"/>
      <c r="F16" s="69"/>
      <c r="G16" s="37"/>
      <c r="H16" s="71">
        <f aca="true" t="shared" si="2" ref="H16:M16">SUM(H17:H19)</f>
        <v>60979737</v>
      </c>
      <c r="I16" s="100">
        <f t="shared" si="2"/>
        <v>80000000</v>
      </c>
      <c r="J16" s="100">
        <f t="shared" si="2"/>
        <v>48239000</v>
      </c>
      <c r="K16" s="100">
        <f t="shared" si="2"/>
        <v>4552495.59</v>
      </c>
      <c r="L16" s="100">
        <f t="shared" si="2"/>
        <v>43686504.410000004</v>
      </c>
      <c r="M16" s="166">
        <f t="shared" si="2"/>
        <v>31761000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31.5" customHeight="1">
      <c r="A17" s="76" t="s">
        <v>799</v>
      </c>
      <c r="B17" s="65" t="s">
        <v>802</v>
      </c>
      <c r="C17" s="65" t="s">
        <v>693</v>
      </c>
      <c r="D17" s="65" t="s">
        <v>697</v>
      </c>
      <c r="E17" s="66" t="s">
        <v>705</v>
      </c>
      <c r="F17" s="66" t="s">
        <v>504</v>
      </c>
      <c r="G17" s="58" t="s">
        <v>844</v>
      </c>
      <c r="H17" s="59">
        <v>1105207</v>
      </c>
      <c r="I17" s="60">
        <v>2000000</v>
      </c>
      <c r="J17" s="60">
        <v>650000</v>
      </c>
      <c r="K17" s="60">
        <v>107839.08</v>
      </c>
      <c r="L17" s="60">
        <f>SUM(J17-K17)</f>
        <v>542160.92</v>
      </c>
      <c r="M17" s="77">
        <f>SUM(I17-J17)</f>
        <v>1350000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ht="31.5" customHeight="1">
      <c r="A18" s="76" t="s">
        <v>800</v>
      </c>
      <c r="B18" s="65" t="s">
        <v>803</v>
      </c>
      <c r="C18" s="65" t="s">
        <v>694</v>
      </c>
      <c r="D18" s="65" t="s">
        <v>699</v>
      </c>
      <c r="E18" s="66" t="s">
        <v>705</v>
      </c>
      <c r="F18" s="66" t="s">
        <v>144</v>
      </c>
      <c r="G18" s="61" t="s">
        <v>854</v>
      </c>
      <c r="H18" s="59">
        <v>0</v>
      </c>
      <c r="I18" s="60">
        <v>0</v>
      </c>
      <c r="J18" s="60">
        <v>0</v>
      </c>
      <c r="K18" s="60">
        <v>0</v>
      </c>
      <c r="L18" s="60">
        <f aca="true" t="shared" si="3" ref="L18:L44">SUM(J18-K18)</f>
        <v>0</v>
      </c>
      <c r="M18" s="77">
        <f aca="true" t="shared" si="4" ref="M18:M44">SUM(I18-J18)</f>
        <v>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ht="31.5" customHeight="1">
      <c r="A19" s="76" t="s">
        <v>800</v>
      </c>
      <c r="B19" s="65" t="s">
        <v>803</v>
      </c>
      <c r="C19" s="65" t="s">
        <v>694</v>
      </c>
      <c r="D19" s="65" t="s">
        <v>698</v>
      </c>
      <c r="E19" s="66" t="s">
        <v>705</v>
      </c>
      <c r="F19" s="66" t="s">
        <v>503</v>
      </c>
      <c r="G19" s="58" t="s">
        <v>794</v>
      </c>
      <c r="H19" s="59">
        <v>59874530</v>
      </c>
      <c r="I19" s="60">
        <v>78000000</v>
      </c>
      <c r="J19" s="60">
        <v>47589000</v>
      </c>
      <c r="K19" s="60">
        <v>4444656.51</v>
      </c>
      <c r="L19" s="60">
        <f t="shared" si="3"/>
        <v>43144343.49</v>
      </c>
      <c r="M19" s="77">
        <f t="shared" si="4"/>
        <v>30411000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</row>
    <row r="20" spans="1:30" ht="39.75" customHeight="1">
      <c r="A20" s="75" t="s">
        <v>564</v>
      </c>
      <c r="B20" s="69"/>
      <c r="C20" s="69"/>
      <c r="D20" s="69"/>
      <c r="E20" s="69"/>
      <c r="F20" s="69"/>
      <c r="G20" s="70"/>
      <c r="H20" s="71">
        <f aca="true" t="shared" si="5" ref="H20:M20">SUM(H21:H25)</f>
        <v>33538769</v>
      </c>
      <c r="I20" s="71">
        <f t="shared" si="5"/>
        <v>43168000</v>
      </c>
      <c r="J20" s="71">
        <f t="shared" si="5"/>
        <v>1533996.87</v>
      </c>
      <c r="K20" s="71">
        <f t="shared" si="5"/>
        <v>1114654.8</v>
      </c>
      <c r="L20" s="100">
        <f t="shared" si="5"/>
        <v>419342.07000000007</v>
      </c>
      <c r="M20" s="166">
        <f t="shared" si="5"/>
        <v>41634003.13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31.5" customHeight="1">
      <c r="A21" s="78" t="s">
        <v>800</v>
      </c>
      <c r="B21" s="68" t="s">
        <v>803</v>
      </c>
      <c r="C21" s="68" t="s">
        <v>694</v>
      </c>
      <c r="D21" s="68" t="s">
        <v>707</v>
      </c>
      <c r="E21" s="67" t="s">
        <v>705</v>
      </c>
      <c r="F21" s="67" t="s">
        <v>505</v>
      </c>
      <c r="G21" s="58" t="s">
        <v>848</v>
      </c>
      <c r="H21" s="59">
        <v>22510028</v>
      </c>
      <c r="I21" s="60">
        <v>35268000</v>
      </c>
      <c r="J21" s="60">
        <v>1533996.87</v>
      </c>
      <c r="K21" s="60">
        <v>1114654.8</v>
      </c>
      <c r="L21" s="60">
        <f t="shared" si="3"/>
        <v>419342.07000000007</v>
      </c>
      <c r="M21" s="77">
        <f t="shared" si="4"/>
        <v>33734003.13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</row>
    <row r="22" spans="1:30" ht="31.5" customHeight="1">
      <c r="A22" s="78" t="s">
        <v>800</v>
      </c>
      <c r="B22" s="68" t="s">
        <v>803</v>
      </c>
      <c r="C22" s="68" t="s">
        <v>694</v>
      </c>
      <c r="D22" s="68" t="s">
        <v>708</v>
      </c>
      <c r="E22" s="67" t="s">
        <v>705</v>
      </c>
      <c r="F22" s="67" t="s">
        <v>506</v>
      </c>
      <c r="G22" s="58" t="s">
        <v>849</v>
      </c>
      <c r="H22" s="59">
        <v>939148</v>
      </c>
      <c r="I22" s="60">
        <v>0</v>
      </c>
      <c r="J22" s="60">
        <v>0</v>
      </c>
      <c r="K22" s="60">
        <v>0</v>
      </c>
      <c r="L22" s="60">
        <f t="shared" si="3"/>
        <v>0</v>
      </c>
      <c r="M22" s="77">
        <f t="shared" si="4"/>
        <v>0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31.5" customHeight="1">
      <c r="A23" s="78" t="s">
        <v>800</v>
      </c>
      <c r="B23" s="68" t="s">
        <v>803</v>
      </c>
      <c r="C23" s="68" t="s">
        <v>694</v>
      </c>
      <c r="D23" s="68" t="s">
        <v>709</v>
      </c>
      <c r="E23" s="67" t="s">
        <v>705</v>
      </c>
      <c r="F23" s="67" t="s">
        <v>470</v>
      </c>
      <c r="G23" s="58" t="s">
        <v>850</v>
      </c>
      <c r="H23" s="59">
        <v>2851808</v>
      </c>
      <c r="I23" s="60">
        <v>0</v>
      </c>
      <c r="J23" s="60">
        <v>0</v>
      </c>
      <c r="K23" s="60">
        <v>0</v>
      </c>
      <c r="L23" s="60">
        <f t="shared" si="3"/>
        <v>0</v>
      </c>
      <c r="M23" s="77">
        <f t="shared" si="4"/>
        <v>0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0" ht="31.5" customHeight="1">
      <c r="A24" s="78" t="s">
        <v>800</v>
      </c>
      <c r="B24" s="68" t="s">
        <v>88</v>
      </c>
      <c r="C24" s="68" t="s">
        <v>694</v>
      </c>
      <c r="D24" s="68" t="s">
        <v>89</v>
      </c>
      <c r="E24" s="67" t="s">
        <v>705</v>
      </c>
      <c r="F24" s="67" t="s">
        <v>471</v>
      </c>
      <c r="G24" s="62" t="s">
        <v>795</v>
      </c>
      <c r="H24" s="59">
        <v>7237785</v>
      </c>
      <c r="I24" s="60">
        <v>0</v>
      </c>
      <c r="J24" s="60">
        <v>0</v>
      </c>
      <c r="K24" s="60">
        <v>0</v>
      </c>
      <c r="L24" s="60">
        <f>SUM(J24-K24)</f>
        <v>0</v>
      </c>
      <c r="M24" s="77">
        <f>SUM(I24-J24)</f>
        <v>0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0" ht="31.5" customHeight="1">
      <c r="A25" s="78" t="s">
        <v>800</v>
      </c>
      <c r="B25" s="68" t="s">
        <v>90</v>
      </c>
      <c r="C25" s="68" t="s">
        <v>92</v>
      </c>
      <c r="D25" s="68" t="s">
        <v>809</v>
      </c>
      <c r="E25" s="67" t="s">
        <v>36</v>
      </c>
      <c r="F25" s="67" t="s">
        <v>725</v>
      </c>
      <c r="G25" s="62" t="s">
        <v>810</v>
      </c>
      <c r="H25" s="59">
        <v>0</v>
      </c>
      <c r="I25" s="60">
        <v>7900000</v>
      </c>
      <c r="J25" s="60">
        <v>0</v>
      </c>
      <c r="K25" s="60">
        <v>0</v>
      </c>
      <c r="L25" s="60">
        <f t="shared" si="3"/>
        <v>0</v>
      </c>
      <c r="M25" s="77">
        <f t="shared" si="4"/>
        <v>7900000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ht="39.75" customHeight="1">
      <c r="A26" s="75" t="s">
        <v>460</v>
      </c>
      <c r="B26" s="69"/>
      <c r="C26" s="69"/>
      <c r="D26" s="69"/>
      <c r="E26" s="69"/>
      <c r="F26" s="69"/>
      <c r="G26" s="70"/>
      <c r="H26" s="71">
        <f aca="true" t="shared" si="6" ref="H26:M26">SUM(H27:H35)</f>
        <v>89055732</v>
      </c>
      <c r="I26" s="71">
        <f t="shared" si="6"/>
        <v>73500000</v>
      </c>
      <c r="J26" s="71">
        <f t="shared" si="6"/>
        <v>1010125.3700000001</v>
      </c>
      <c r="K26" s="71">
        <f t="shared" si="6"/>
        <v>615291.81</v>
      </c>
      <c r="L26" s="71">
        <f t="shared" si="6"/>
        <v>394833.56000000006</v>
      </c>
      <c r="M26" s="166">
        <f t="shared" si="6"/>
        <v>72489874.63</v>
      </c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ht="31.5" customHeight="1">
      <c r="A27" s="76" t="s">
        <v>800</v>
      </c>
      <c r="B27" s="65" t="s">
        <v>90</v>
      </c>
      <c r="C27" s="65" t="s">
        <v>92</v>
      </c>
      <c r="D27" s="65" t="s">
        <v>96</v>
      </c>
      <c r="E27" s="66" t="s">
        <v>705</v>
      </c>
      <c r="F27" s="66" t="s">
        <v>145</v>
      </c>
      <c r="G27" s="62" t="s">
        <v>344</v>
      </c>
      <c r="H27" s="59">
        <v>0</v>
      </c>
      <c r="I27" s="60">
        <v>0</v>
      </c>
      <c r="J27" s="60">
        <v>0</v>
      </c>
      <c r="K27" s="60">
        <v>0</v>
      </c>
      <c r="L27" s="60">
        <f t="shared" si="3"/>
        <v>0</v>
      </c>
      <c r="M27" s="77">
        <f t="shared" si="4"/>
        <v>0</v>
      </c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31.5" customHeight="1">
      <c r="A28" s="76" t="s">
        <v>800</v>
      </c>
      <c r="B28" s="65" t="s">
        <v>90</v>
      </c>
      <c r="C28" s="65" t="s">
        <v>92</v>
      </c>
      <c r="D28" s="65" t="s">
        <v>332</v>
      </c>
      <c r="E28" s="66" t="s">
        <v>705</v>
      </c>
      <c r="F28" s="66" t="s">
        <v>146</v>
      </c>
      <c r="G28" s="62" t="s">
        <v>345</v>
      </c>
      <c r="H28" s="59">
        <v>0</v>
      </c>
      <c r="I28" s="60">
        <v>0</v>
      </c>
      <c r="J28" s="60">
        <v>0</v>
      </c>
      <c r="K28" s="60">
        <v>0</v>
      </c>
      <c r="L28" s="60">
        <f t="shared" si="3"/>
        <v>0</v>
      </c>
      <c r="M28" s="77">
        <f t="shared" si="4"/>
        <v>0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31.5" customHeight="1">
      <c r="A29" s="76" t="s">
        <v>800</v>
      </c>
      <c r="B29" s="65" t="s">
        <v>90</v>
      </c>
      <c r="C29" s="65" t="s">
        <v>92</v>
      </c>
      <c r="D29" s="65" t="s">
        <v>333</v>
      </c>
      <c r="E29" s="66" t="s">
        <v>705</v>
      </c>
      <c r="F29" s="66" t="s">
        <v>147</v>
      </c>
      <c r="G29" s="62" t="s">
        <v>915</v>
      </c>
      <c r="H29" s="59">
        <v>78732390</v>
      </c>
      <c r="I29" s="60">
        <v>60000000</v>
      </c>
      <c r="J29" s="60">
        <v>826382.68</v>
      </c>
      <c r="K29" s="60">
        <v>464622.1</v>
      </c>
      <c r="L29" s="60">
        <f t="shared" si="3"/>
        <v>361760.5800000001</v>
      </c>
      <c r="M29" s="77">
        <f t="shared" si="4"/>
        <v>59173617.32</v>
      </c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31.5" customHeight="1">
      <c r="A30" s="76" t="s">
        <v>800</v>
      </c>
      <c r="B30" s="65" t="s">
        <v>90</v>
      </c>
      <c r="C30" s="65" t="s">
        <v>93</v>
      </c>
      <c r="D30" s="65" t="s">
        <v>334</v>
      </c>
      <c r="E30" s="66" t="s">
        <v>705</v>
      </c>
      <c r="F30" s="66" t="s">
        <v>148</v>
      </c>
      <c r="G30" s="62" t="s">
        <v>346</v>
      </c>
      <c r="H30" s="59">
        <v>8491429</v>
      </c>
      <c r="I30" s="60">
        <v>9000000</v>
      </c>
      <c r="J30" s="60">
        <v>166742.69</v>
      </c>
      <c r="K30" s="60">
        <v>147048.16</v>
      </c>
      <c r="L30" s="60">
        <f t="shared" si="3"/>
        <v>19694.53</v>
      </c>
      <c r="M30" s="77">
        <f t="shared" si="4"/>
        <v>8833257.31</v>
      </c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31.5" customHeight="1">
      <c r="A31" s="76" t="s">
        <v>800</v>
      </c>
      <c r="B31" s="65" t="s">
        <v>91</v>
      </c>
      <c r="C31" s="65" t="s">
        <v>94</v>
      </c>
      <c r="D31" s="65" t="s">
        <v>335</v>
      </c>
      <c r="E31" s="66" t="s">
        <v>705</v>
      </c>
      <c r="F31" s="66" t="s">
        <v>473</v>
      </c>
      <c r="G31" s="63" t="s">
        <v>913</v>
      </c>
      <c r="H31" s="59">
        <v>327377</v>
      </c>
      <c r="I31" s="60">
        <v>2500000</v>
      </c>
      <c r="J31" s="60">
        <v>0</v>
      </c>
      <c r="K31" s="60">
        <v>0</v>
      </c>
      <c r="L31" s="60">
        <f t="shared" si="3"/>
        <v>0</v>
      </c>
      <c r="M31" s="77">
        <f t="shared" si="4"/>
        <v>2500000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31.5" customHeight="1">
      <c r="A32" s="76" t="s">
        <v>800</v>
      </c>
      <c r="B32" s="65" t="s">
        <v>444</v>
      </c>
      <c r="C32" s="65" t="s">
        <v>95</v>
      </c>
      <c r="D32" s="65" t="s">
        <v>336</v>
      </c>
      <c r="E32" s="66" t="s">
        <v>705</v>
      </c>
      <c r="F32" s="66" t="s">
        <v>149</v>
      </c>
      <c r="G32" s="63" t="s">
        <v>347</v>
      </c>
      <c r="H32" s="59">
        <v>175835</v>
      </c>
      <c r="I32" s="60">
        <v>250000</v>
      </c>
      <c r="J32" s="60">
        <v>7000</v>
      </c>
      <c r="K32" s="60">
        <v>1995.02</v>
      </c>
      <c r="L32" s="60">
        <f t="shared" si="3"/>
        <v>5004.98</v>
      </c>
      <c r="M32" s="77">
        <f t="shared" si="4"/>
        <v>243000</v>
      </c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ht="31.5" customHeight="1">
      <c r="A33" s="76" t="s">
        <v>800</v>
      </c>
      <c r="B33" s="65" t="s">
        <v>710</v>
      </c>
      <c r="C33" s="65" t="s">
        <v>95</v>
      </c>
      <c r="D33" s="65" t="s">
        <v>337</v>
      </c>
      <c r="E33" s="66" t="s">
        <v>705</v>
      </c>
      <c r="F33" s="66" t="s">
        <v>150</v>
      </c>
      <c r="G33" s="63" t="s">
        <v>287</v>
      </c>
      <c r="H33" s="59">
        <v>808701</v>
      </c>
      <c r="I33" s="60">
        <v>900000</v>
      </c>
      <c r="J33" s="60">
        <v>10000</v>
      </c>
      <c r="K33" s="60">
        <v>1626.53</v>
      </c>
      <c r="L33" s="60">
        <f t="shared" si="3"/>
        <v>8373.47</v>
      </c>
      <c r="M33" s="77">
        <f t="shared" si="4"/>
        <v>890000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ht="31.5" customHeight="1">
      <c r="A34" s="76" t="s">
        <v>800</v>
      </c>
      <c r="B34" s="65" t="s">
        <v>90</v>
      </c>
      <c r="C34" s="65" t="s">
        <v>95</v>
      </c>
      <c r="D34" s="65" t="s">
        <v>338</v>
      </c>
      <c r="E34" s="66" t="s">
        <v>705</v>
      </c>
      <c r="F34" s="66" t="s">
        <v>151</v>
      </c>
      <c r="G34" s="63" t="s">
        <v>912</v>
      </c>
      <c r="H34" s="59">
        <v>520000</v>
      </c>
      <c r="I34" s="60">
        <v>850000</v>
      </c>
      <c r="J34" s="60">
        <v>0</v>
      </c>
      <c r="K34" s="60">
        <v>0</v>
      </c>
      <c r="L34" s="60">
        <f t="shared" si="3"/>
        <v>0</v>
      </c>
      <c r="M34" s="77">
        <f t="shared" si="4"/>
        <v>850000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ht="31.5" customHeight="1">
      <c r="A35" s="76" t="s">
        <v>800</v>
      </c>
      <c r="B35" s="65" t="s">
        <v>710</v>
      </c>
      <c r="C35" s="65" t="s">
        <v>95</v>
      </c>
      <c r="D35" s="65" t="s">
        <v>339</v>
      </c>
      <c r="E35" s="66" t="s">
        <v>340</v>
      </c>
      <c r="F35" s="66" t="s">
        <v>152</v>
      </c>
      <c r="G35" s="63" t="s">
        <v>348</v>
      </c>
      <c r="H35" s="59">
        <v>0</v>
      </c>
      <c r="I35" s="60">
        <v>0</v>
      </c>
      <c r="J35" s="60">
        <v>0</v>
      </c>
      <c r="K35" s="60">
        <v>0</v>
      </c>
      <c r="L35" s="60">
        <f t="shared" si="3"/>
        <v>0</v>
      </c>
      <c r="M35" s="77">
        <f t="shared" si="4"/>
        <v>0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</row>
    <row r="36" spans="1:30" ht="39.75" customHeight="1">
      <c r="A36" s="75" t="s">
        <v>461</v>
      </c>
      <c r="B36" s="69"/>
      <c r="C36" s="69"/>
      <c r="D36" s="69"/>
      <c r="E36" s="69"/>
      <c r="F36" s="69"/>
      <c r="G36" s="70"/>
      <c r="H36" s="71">
        <f aca="true" t="shared" si="7" ref="H36:M36">SUM(H37:H38)</f>
        <v>6478905</v>
      </c>
      <c r="I36" s="71">
        <f t="shared" si="7"/>
        <v>6700000</v>
      </c>
      <c r="J36" s="71">
        <f t="shared" si="7"/>
        <v>49044.53</v>
      </c>
      <c r="K36" s="71">
        <f t="shared" si="7"/>
        <v>23138.54</v>
      </c>
      <c r="L36" s="71">
        <f t="shared" si="7"/>
        <v>25905.989999999998</v>
      </c>
      <c r="M36" s="166">
        <f t="shared" si="7"/>
        <v>6650955.47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31.5" customHeight="1">
      <c r="A37" s="78" t="s">
        <v>800</v>
      </c>
      <c r="B37" s="68" t="s">
        <v>444</v>
      </c>
      <c r="C37" s="68" t="s">
        <v>341</v>
      </c>
      <c r="D37" s="68" t="s">
        <v>342</v>
      </c>
      <c r="E37" s="67" t="s">
        <v>705</v>
      </c>
      <c r="F37" s="67" t="s">
        <v>153</v>
      </c>
      <c r="G37" s="63" t="s">
        <v>911</v>
      </c>
      <c r="H37" s="59">
        <v>1521773</v>
      </c>
      <c r="I37" s="60">
        <v>1700000</v>
      </c>
      <c r="J37" s="60">
        <v>13000</v>
      </c>
      <c r="K37" s="60">
        <v>2600.88</v>
      </c>
      <c r="L37" s="60">
        <f t="shared" si="3"/>
        <v>10399.119999999999</v>
      </c>
      <c r="M37" s="77">
        <f t="shared" si="4"/>
        <v>1687000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31.5" customHeight="1">
      <c r="A38" s="78" t="s">
        <v>800</v>
      </c>
      <c r="B38" s="68" t="s">
        <v>710</v>
      </c>
      <c r="C38" s="68" t="s">
        <v>341</v>
      </c>
      <c r="D38" s="68" t="s">
        <v>343</v>
      </c>
      <c r="E38" s="67" t="s">
        <v>705</v>
      </c>
      <c r="F38" s="67" t="s">
        <v>154</v>
      </c>
      <c r="G38" s="62" t="s">
        <v>914</v>
      </c>
      <c r="H38" s="59">
        <v>4957132</v>
      </c>
      <c r="I38" s="60">
        <v>5000000</v>
      </c>
      <c r="J38" s="60">
        <v>36044.53</v>
      </c>
      <c r="K38" s="60">
        <v>20537.66</v>
      </c>
      <c r="L38" s="60">
        <f t="shared" si="3"/>
        <v>15506.869999999999</v>
      </c>
      <c r="M38" s="77">
        <f t="shared" si="4"/>
        <v>4963955.47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39.75" customHeight="1">
      <c r="A39" s="75" t="s">
        <v>384</v>
      </c>
      <c r="B39" s="69"/>
      <c r="C39" s="69"/>
      <c r="D39" s="69"/>
      <c r="E39" s="69"/>
      <c r="F39" s="69"/>
      <c r="G39" s="70"/>
      <c r="H39" s="71">
        <f aca="true" t="shared" si="8" ref="H39:M39">SUM(H40:H42)</f>
        <v>2244444</v>
      </c>
      <c r="I39" s="71">
        <f t="shared" si="8"/>
        <v>2302000</v>
      </c>
      <c r="J39" s="71">
        <f t="shared" si="8"/>
        <v>2076400</v>
      </c>
      <c r="K39" s="71">
        <f t="shared" si="8"/>
        <v>179412.42</v>
      </c>
      <c r="L39" s="71">
        <f t="shared" si="8"/>
        <v>1896987.58</v>
      </c>
      <c r="M39" s="166">
        <f t="shared" si="8"/>
        <v>225600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ht="31.5" customHeight="1">
      <c r="A40" s="78" t="s">
        <v>800</v>
      </c>
      <c r="B40" s="68" t="s">
        <v>67</v>
      </c>
      <c r="C40" s="68" t="s">
        <v>94</v>
      </c>
      <c r="D40" s="68" t="s">
        <v>70</v>
      </c>
      <c r="E40" s="67" t="s">
        <v>705</v>
      </c>
      <c r="F40" s="67" t="s">
        <v>140</v>
      </c>
      <c r="G40" s="62" t="s">
        <v>796</v>
      </c>
      <c r="H40" s="59">
        <v>1259544</v>
      </c>
      <c r="I40" s="60">
        <v>1192000</v>
      </c>
      <c r="J40" s="60">
        <v>1192000</v>
      </c>
      <c r="K40" s="60">
        <v>104484.41</v>
      </c>
      <c r="L40" s="60">
        <f t="shared" si="3"/>
        <v>1087515.59</v>
      </c>
      <c r="M40" s="77">
        <f t="shared" si="4"/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ht="31.5" customHeight="1">
      <c r="A41" s="78" t="s">
        <v>800</v>
      </c>
      <c r="B41" s="68" t="s">
        <v>68</v>
      </c>
      <c r="C41" s="68" t="s">
        <v>94</v>
      </c>
      <c r="D41" s="68" t="s">
        <v>71</v>
      </c>
      <c r="E41" s="67" t="s">
        <v>705</v>
      </c>
      <c r="F41" s="67" t="s">
        <v>141</v>
      </c>
      <c r="G41" s="62" t="s">
        <v>797</v>
      </c>
      <c r="H41" s="59">
        <v>834600</v>
      </c>
      <c r="I41" s="60">
        <v>870000</v>
      </c>
      <c r="J41" s="60">
        <v>870000</v>
      </c>
      <c r="K41" s="60">
        <v>63625.81</v>
      </c>
      <c r="L41" s="60">
        <f t="shared" si="3"/>
        <v>806374.19</v>
      </c>
      <c r="M41" s="77">
        <f t="shared" si="4"/>
        <v>0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31.5" customHeight="1">
      <c r="A42" s="78" t="s">
        <v>800</v>
      </c>
      <c r="B42" s="68" t="s">
        <v>69</v>
      </c>
      <c r="C42" s="68" t="s">
        <v>94</v>
      </c>
      <c r="D42" s="68" t="s">
        <v>72</v>
      </c>
      <c r="E42" s="67" t="s">
        <v>705</v>
      </c>
      <c r="F42" s="67" t="s">
        <v>142</v>
      </c>
      <c r="G42" s="62" t="s">
        <v>349</v>
      </c>
      <c r="H42" s="59">
        <v>150300</v>
      </c>
      <c r="I42" s="60">
        <v>240000</v>
      </c>
      <c r="J42" s="60">
        <v>14400</v>
      </c>
      <c r="K42" s="60">
        <v>11302.2</v>
      </c>
      <c r="L42" s="60">
        <f t="shared" si="3"/>
        <v>3097.7999999999993</v>
      </c>
      <c r="M42" s="77">
        <f t="shared" si="4"/>
        <v>225600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</row>
    <row r="43" spans="1:30" ht="39.75" customHeight="1">
      <c r="A43" s="75" t="s">
        <v>983</v>
      </c>
      <c r="B43" s="69"/>
      <c r="C43" s="69"/>
      <c r="D43" s="69"/>
      <c r="E43" s="69"/>
      <c r="F43" s="69"/>
      <c r="G43" s="70"/>
      <c r="H43" s="71">
        <f aca="true" t="shared" si="9" ref="H43:M43">SUM(H44)</f>
        <v>723792</v>
      </c>
      <c r="I43" s="71">
        <f t="shared" si="9"/>
        <v>1440000</v>
      </c>
      <c r="J43" s="71">
        <f t="shared" si="9"/>
        <v>86400</v>
      </c>
      <c r="K43" s="71">
        <f t="shared" si="9"/>
        <v>2027.5</v>
      </c>
      <c r="L43" s="71">
        <f t="shared" si="9"/>
        <v>84372.5</v>
      </c>
      <c r="M43" s="166">
        <f t="shared" si="9"/>
        <v>1353600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1:30" ht="31.5" customHeight="1">
      <c r="A44" s="78" t="s">
        <v>800</v>
      </c>
      <c r="B44" s="68" t="s">
        <v>73</v>
      </c>
      <c r="C44" s="68" t="s">
        <v>94</v>
      </c>
      <c r="D44" s="68" t="s">
        <v>74</v>
      </c>
      <c r="E44" s="67" t="s">
        <v>705</v>
      </c>
      <c r="F44" s="67" t="s">
        <v>143</v>
      </c>
      <c r="G44" s="63" t="s">
        <v>798</v>
      </c>
      <c r="H44" s="59">
        <v>723792</v>
      </c>
      <c r="I44" s="60">
        <v>1440000</v>
      </c>
      <c r="J44" s="60">
        <v>86400</v>
      </c>
      <c r="K44" s="60">
        <v>2027.5</v>
      </c>
      <c r="L44" s="60">
        <f t="shared" si="3"/>
        <v>84372.5</v>
      </c>
      <c r="M44" s="77">
        <f t="shared" si="4"/>
        <v>1353600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</row>
    <row r="45" spans="1:30" ht="15" customHeight="1" thickBot="1">
      <c r="A45" s="184"/>
      <c r="B45" s="185"/>
      <c r="C45" s="185"/>
      <c r="D45" s="185"/>
      <c r="E45" s="185"/>
      <c r="F45" s="185"/>
      <c r="G45" s="186"/>
      <c r="H45" s="187"/>
      <c r="I45" s="187"/>
      <c r="J45" s="187"/>
      <c r="K45" s="187"/>
      <c r="L45" s="187"/>
      <c r="M45" s="188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26.25" thickTop="1">
      <c r="A46" s="55"/>
      <c r="B46" s="55"/>
      <c r="C46" s="55"/>
      <c r="D46" s="55"/>
      <c r="E46" s="55"/>
      <c r="F46" s="55"/>
      <c r="G46" s="64"/>
      <c r="H46" s="64"/>
      <c r="I46" s="44"/>
      <c r="J46" s="44"/>
      <c r="K46" s="44"/>
      <c r="L46" s="55"/>
      <c r="M46" s="44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ht="25.5">
      <c r="A47" s="55"/>
      <c r="B47" s="55"/>
      <c r="C47" s="55"/>
      <c r="D47" s="55"/>
      <c r="E47" s="55"/>
      <c r="F47" s="55"/>
      <c r="G47" s="64"/>
      <c r="H47" s="64"/>
      <c r="I47" s="44"/>
      <c r="J47" s="44"/>
      <c r="K47" s="44"/>
      <c r="L47" s="55"/>
      <c r="M47" s="44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ht="25.5">
      <c r="A48" s="55"/>
      <c r="B48" s="55"/>
      <c r="C48" s="55"/>
      <c r="D48" s="55"/>
      <c r="E48" s="55"/>
      <c r="F48" s="55"/>
      <c r="G48" s="64"/>
      <c r="H48" s="64"/>
      <c r="I48" s="44"/>
      <c r="J48" s="44"/>
      <c r="K48" s="44"/>
      <c r="L48" s="55"/>
      <c r="M48" s="44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ht="25.5">
      <c r="A49" s="55"/>
      <c r="B49" s="55"/>
      <c r="C49" s="55"/>
      <c r="D49" s="55"/>
      <c r="E49" s="55"/>
      <c r="F49" s="55"/>
      <c r="G49" s="64"/>
      <c r="H49" s="64"/>
      <c r="I49" s="44"/>
      <c r="J49" s="44"/>
      <c r="K49" s="44"/>
      <c r="L49" s="55"/>
      <c r="M49" s="44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ht="25.5">
      <c r="A50" s="55"/>
      <c r="B50" s="55"/>
      <c r="C50" s="55"/>
      <c r="D50" s="55"/>
      <c r="E50" s="55"/>
      <c r="F50" s="55"/>
      <c r="G50" s="64"/>
      <c r="H50" s="64"/>
      <c r="I50" s="44"/>
      <c r="J50" s="44"/>
      <c r="K50" s="44"/>
      <c r="L50" s="55"/>
      <c r="M50" s="44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ht="25.5">
      <c r="A51" s="55"/>
      <c r="B51" s="55"/>
      <c r="C51" s="55"/>
      <c r="D51" s="55"/>
      <c r="E51" s="55"/>
      <c r="F51" s="55"/>
      <c r="G51" s="64"/>
      <c r="H51" s="64"/>
      <c r="I51" s="44"/>
      <c r="J51" s="44"/>
      <c r="K51" s="44"/>
      <c r="L51" s="55"/>
      <c r="M51" s="44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ht="25.5">
      <c r="A52" s="55"/>
      <c r="B52" s="55"/>
      <c r="C52" s="55"/>
      <c r="D52" s="55"/>
      <c r="E52" s="55"/>
      <c r="F52" s="55"/>
      <c r="G52" s="64"/>
      <c r="H52" s="64"/>
      <c r="I52" s="44"/>
      <c r="J52" s="44"/>
      <c r="K52" s="44"/>
      <c r="L52" s="55"/>
      <c r="M52" s="44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ht="25.5">
      <c r="A53" s="55"/>
      <c r="B53" s="55"/>
      <c r="C53" s="55"/>
      <c r="D53" s="55"/>
      <c r="E53" s="55"/>
      <c r="F53" s="55"/>
      <c r="G53" s="64"/>
      <c r="H53" s="64"/>
      <c r="I53" s="44"/>
      <c r="J53" s="44"/>
      <c r="K53" s="44"/>
      <c r="L53" s="55"/>
      <c r="M53" s="44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ht="25.5">
      <c r="A54" s="55" t="s">
        <v>777</v>
      </c>
      <c r="B54" s="55"/>
      <c r="C54" s="55"/>
      <c r="D54" s="55"/>
      <c r="E54" s="55"/>
      <c r="F54" s="55"/>
      <c r="G54" s="64"/>
      <c r="H54" s="64"/>
      <c r="I54" s="44"/>
      <c r="J54" s="44"/>
      <c r="K54" s="44"/>
      <c r="L54" s="55"/>
      <c r="M54" s="44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ht="25.5">
      <c r="A55" s="55"/>
      <c r="B55" s="55"/>
      <c r="C55" s="55"/>
      <c r="D55" s="55"/>
      <c r="E55" s="55"/>
      <c r="F55" s="55"/>
      <c r="G55" s="64"/>
      <c r="H55" s="64"/>
      <c r="I55" s="44"/>
      <c r="J55" s="44"/>
      <c r="K55" s="44"/>
      <c r="L55" s="55"/>
      <c r="M55" s="44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ht="25.5">
      <c r="A56" s="55"/>
      <c r="B56" s="55"/>
      <c r="C56" s="55"/>
      <c r="D56" s="55"/>
      <c r="E56" s="55"/>
      <c r="F56" s="55"/>
      <c r="G56" s="64"/>
      <c r="H56" s="64"/>
      <c r="I56" s="44"/>
      <c r="J56" s="44"/>
      <c r="K56" s="44"/>
      <c r="L56" s="55"/>
      <c r="M56" s="44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ht="25.5">
      <c r="A57" s="55"/>
      <c r="B57" s="55"/>
      <c r="C57" s="55"/>
      <c r="D57" s="55"/>
      <c r="E57" s="55"/>
      <c r="F57" s="55"/>
      <c r="G57" s="64"/>
      <c r="H57" s="64"/>
      <c r="I57" s="44"/>
      <c r="J57" s="44"/>
      <c r="K57" s="44"/>
      <c r="L57" s="55"/>
      <c r="M57" s="44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25.5">
      <c r="A58" s="55"/>
      <c r="B58" s="55"/>
      <c r="C58" s="55"/>
      <c r="D58" s="55"/>
      <c r="E58" s="55"/>
      <c r="F58" s="55"/>
      <c r="G58" s="64"/>
      <c r="H58" s="64"/>
      <c r="I58" s="44"/>
      <c r="J58" s="44"/>
      <c r="K58" s="44"/>
      <c r="L58" s="55"/>
      <c r="M58" s="44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30" ht="25.5">
      <c r="A59" s="55"/>
      <c r="B59" s="55"/>
      <c r="C59" s="55"/>
      <c r="D59" s="55"/>
      <c r="E59" s="55"/>
      <c r="F59" s="55"/>
      <c r="G59" s="64"/>
      <c r="H59" s="64"/>
      <c r="I59" s="44"/>
      <c r="J59" s="44"/>
      <c r="K59" s="44"/>
      <c r="L59" s="55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1:30" ht="25.5">
      <c r="A60" s="55"/>
      <c r="B60" s="55"/>
      <c r="C60" s="55"/>
      <c r="D60" s="55"/>
      <c r="E60" s="55"/>
      <c r="F60" s="55"/>
      <c r="G60" s="64"/>
      <c r="H60" s="64"/>
      <c r="I60" s="44"/>
      <c r="J60" s="44"/>
      <c r="K60" s="44"/>
      <c r="L60" s="55"/>
      <c r="M60" s="44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ht="25.5">
      <c r="A61" s="55"/>
      <c r="B61" s="55"/>
      <c r="C61" s="55"/>
      <c r="D61" s="55"/>
      <c r="E61" s="55"/>
      <c r="F61" s="55"/>
      <c r="G61" s="64"/>
      <c r="H61" s="64"/>
      <c r="I61" s="44"/>
      <c r="J61" s="44"/>
      <c r="K61" s="44"/>
      <c r="L61" s="55"/>
      <c r="M61" s="44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ht="25.5">
      <c r="A62" s="55"/>
      <c r="B62" s="55"/>
      <c r="C62" s="55"/>
      <c r="D62" s="55"/>
      <c r="E62" s="55"/>
      <c r="F62" s="55"/>
      <c r="G62" s="64"/>
      <c r="H62" s="64"/>
      <c r="I62" s="44"/>
      <c r="J62" s="44"/>
      <c r="K62" s="44"/>
      <c r="L62" s="55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ht="25.5">
      <c r="A63" s="55"/>
      <c r="B63" s="55"/>
      <c r="C63" s="55"/>
      <c r="D63" s="55"/>
      <c r="E63" s="55"/>
      <c r="F63" s="55"/>
      <c r="G63" s="64"/>
      <c r="H63" s="64"/>
      <c r="I63" s="44"/>
      <c r="J63" s="44"/>
      <c r="K63" s="44"/>
      <c r="L63" s="55"/>
      <c r="M63" s="44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ht="25.5">
      <c r="A64" s="55"/>
      <c r="B64" s="55"/>
      <c r="C64" s="55"/>
      <c r="D64" s="55"/>
      <c r="E64" s="55"/>
      <c r="F64" s="55"/>
      <c r="G64" s="64"/>
      <c r="H64" s="64"/>
      <c r="I64" s="64"/>
      <c r="J64" s="64"/>
      <c r="K64" s="64"/>
      <c r="L64" s="55"/>
      <c r="M64" s="44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ht="25.5">
      <c r="A65" s="55"/>
      <c r="B65" s="55"/>
      <c r="C65" s="55"/>
      <c r="D65" s="55"/>
      <c r="E65" s="55"/>
      <c r="F65" s="55"/>
      <c r="G65" s="64"/>
      <c r="H65" s="64"/>
      <c r="I65" s="64"/>
      <c r="J65" s="64"/>
      <c r="K65" s="64"/>
      <c r="L65" s="55"/>
      <c r="M65" s="44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1:30" ht="25.5">
      <c r="A66" s="55"/>
      <c r="B66" s="55"/>
      <c r="C66" s="55"/>
      <c r="D66" s="55"/>
      <c r="E66" s="55"/>
      <c r="F66" s="55"/>
      <c r="G66" s="64"/>
      <c r="H66" s="64"/>
      <c r="I66" s="64"/>
      <c r="J66" s="64"/>
      <c r="K66" s="64"/>
      <c r="L66" s="55"/>
      <c r="M66" s="44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1:30" ht="25.5">
      <c r="A67" s="55"/>
      <c r="B67" s="55"/>
      <c r="C67" s="55"/>
      <c r="D67" s="55"/>
      <c r="E67" s="55"/>
      <c r="F67" s="55"/>
      <c r="G67" s="64"/>
      <c r="H67" s="64"/>
      <c r="I67" s="64"/>
      <c r="J67" s="64"/>
      <c r="K67" s="64"/>
      <c r="L67" s="55"/>
      <c r="M67" s="44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1:30" ht="25.5">
      <c r="A68" s="55"/>
      <c r="B68" s="55"/>
      <c r="C68" s="55"/>
      <c r="D68" s="55"/>
      <c r="E68" s="55"/>
      <c r="F68" s="55"/>
      <c r="G68" s="64"/>
      <c r="H68" s="64"/>
      <c r="I68" s="64"/>
      <c r="J68" s="64"/>
      <c r="K68" s="64"/>
      <c r="L68" s="55"/>
      <c r="M68" s="44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ht="25.5">
      <c r="A69" s="55"/>
      <c r="B69" s="55"/>
      <c r="C69" s="55"/>
      <c r="D69" s="55"/>
      <c r="E69" s="55"/>
      <c r="F69" s="55"/>
      <c r="G69" s="64"/>
      <c r="H69" s="64"/>
      <c r="I69" s="64"/>
      <c r="J69" s="64"/>
      <c r="K69" s="64"/>
      <c r="L69" s="55"/>
      <c r="M69" s="44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1:30" ht="25.5">
      <c r="A70" s="55"/>
      <c r="B70" s="55"/>
      <c r="C70" s="55"/>
      <c r="D70" s="55"/>
      <c r="E70" s="55"/>
      <c r="F70" s="55"/>
      <c r="G70" s="64"/>
      <c r="H70" s="64"/>
      <c r="I70" s="64"/>
      <c r="J70" s="64"/>
      <c r="K70" s="64"/>
      <c r="L70" s="55"/>
      <c r="M70" s="44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1:30" ht="25.5">
      <c r="A71" s="55"/>
      <c r="B71" s="55"/>
      <c r="C71" s="55"/>
      <c r="D71" s="55"/>
      <c r="E71" s="55"/>
      <c r="F71" s="55"/>
      <c r="G71" s="64"/>
      <c r="H71" s="64"/>
      <c r="I71" s="64"/>
      <c r="J71" s="64"/>
      <c r="K71" s="64"/>
      <c r="L71" s="55"/>
      <c r="M71" s="44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1:30" ht="25.5">
      <c r="A72" s="55"/>
      <c r="B72" s="55"/>
      <c r="C72" s="55"/>
      <c r="D72" s="55"/>
      <c r="E72" s="55"/>
      <c r="F72" s="55"/>
      <c r="G72" s="64"/>
      <c r="H72" s="64"/>
      <c r="I72" s="64"/>
      <c r="J72" s="64"/>
      <c r="K72" s="64"/>
      <c r="L72" s="55"/>
      <c r="M72" s="44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25.5">
      <c r="A73" s="55"/>
      <c r="B73" s="55"/>
      <c r="C73" s="55"/>
      <c r="D73" s="55"/>
      <c r="E73" s="55"/>
      <c r="F73" s="55"/>
      <c r="G73" s="64"/>
      <c r="H73" s="64"/>
      <c r="I73" s="64"/>
      <c r="J73" s="64"/>
      <c r="K73" s="64"/>
      <c r="L73" s="55"/>
      <c r="M73" s="44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1:30" ht="25.5">
      <c r="A74" s="55"/>
      <c r="B74" s="55"/>
      <c r="C74" s="55"/>
      <c r="D74" s="55"/>
      <c r="E74" s="55"/>
      <c r="F74" s="55"/>
      <c r="G74" s="64"/>
      <c r="H74" s="64"/>
      <c r="I74" s="64"/>
      <c r="J74" s="64"/>
      <c r="K74" s="64"/>
      <c r="L74" s="55"/>
      <c r="M74" s="44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1:30" ht="25.5">
      <c r="A75" s="55"/>
      <c r="B75" s="55"/>
      <c r="C75" s="55"/>
      <c r="D75" s="55"/>
      <c r="E75" s="55"/>
      <c r="F75" s="55"/>
      <c r="G75" s="64"/>
      <c r="H75" s="64"/>
      <c r="I75" s="64"/>
      <c r="J75" s="64"/>
      <c r="K75" s="64"/>
      <c r="L75" s="55"/>
      <c r="M75" s="44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ht="25.5">
      <c r="A76" s="55"/>
      <c r="B76" s="55"/>
      <c r="C76" s="55"/>
      <c r="D76" s="55"/>
      <c r="E76" s="55"/>
      <c r="F76" s="55"/>
      <c r="G76" s="64"/>
      <c r="H76" s="64"/>
      <c r="I76" s="64"/>
      <c r="J76" s="64"/>
      <c r="K76" s="64"/>
      <c r="L76" s="55"/>
      <c r="M76" s="44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1:30" ht="25.5">
      <c r="A77" s="55"/>
      <c r="B77" s="55"/>
      <c r="C77" s="55"/>
      <c r="D77" s="55"/>
      <c r="E77" s="55"/>
      <c r="F77" s="55"/>
      <c r="G77" s="64"/>
      <c r="H77" s="64"/>
      <c r="I77" s="64"/>
      <c r="J77" s="64"/>
      <c r="K77" s="64"/>
      <c r="L77" s="55"/>
      <c r="M77" s="44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1:30" ht="25.5">
      <c r="A78" s="55"/>
      <c r="B78" s="55"/>
      <c r="C78" s="55"/>
      <c r="D78" s="55"/>
      <c r="E78" s="55"/>
      <c r="F78" s="55"/>
      <c r="G78" s="64"/>
      <c r="H78" s="64"/>
      <c r="I78" s="64"/>
      <c r="J78" s="64"/>
      <c r="K78" s="64"/>
      <c r="L78" s="55"/>
      <c r="M78" s="44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</row>
    <row r="79" spans="1:30" ht="25.5">
      <c r="A79" s="55"/>
      <c r="B79" s="55"/>
      <c r="C79" s="55"/>
      <c r="D79" s="55"/>
      <c r="E79" s="55"/>
      <c r="F79" s="55"/>
      <c r="G79" s="64"/>
      <c r="H79" s="64"/>
      <c r="I79" s="64"/>
      <c r="J79" s="64"/>
      <c r="K79" s="64"/>
      <c r="L79" s="55"/>
      <c r="M79" s="44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</row>
    <row r="80" spans="1:30" ht="25.5">
      <c r="A80" s="55"/>
      <c r="B80" s="55"/>
      <c r="C80" s="55"/>
      <c r="D80" s="55"/>
      <c r="E80" s="55"/>
      <c r="F80" s="55"/>
      <c r="G80" s="64"/>
      <c r="H80" s="64"/>
      <c r="I80" s="64"/>
      <c r="J80" s="64"/>
      <c r="K80" s="64"/>
      <c r="L80" s="55"/>
      <c r="M80" s="44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ht="25.5">
      <c r="A81" s="55"/>
      <c r="B81" s="55"/>
      <c r="C81" s="55"/>
      <c r="D81" s="55"/>
      <c r="E81" s="55"/>
      <c r="F81" s="55"/>
      <c r="G81" s="64"/>
      <c r="H81" s="64"/>
      <c r="I81" s="64"/>
      <c r="J81" s="64"/>
      <c r="K81" s="64"/>
      <c r="L81" s="55"/>
      <c r="M81" s="44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</row>
    <row r="82" spans="1:30" ht="25.5">
      <c r="A82" s="55"/>
      <c r="B82" s="55"/>
      <c r="C82" s="55"/>
      <c r="D82" s="55"/>
      <c r="E82" s="55"/>
      <c r="F82" s="55"/>
      <c r="G82" s="64"/>
      <c r="H82" s="64"/>
      <c r="I82" s="64"/>
      <c r="J82" s="64"/>
      <c r="K82" s="64"/>
      <c r="L82" s="55"/>
      <c r="M82" s="44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</row>
    <row r="83" spans="1:30" ht="25.5">
      <c r="A83" s="55"/>
      <c r="B83" s="55"/>
      <c r="C83" s="55"/>
      <c r="D83" s="55"/>
      <c r="E83" s="55"/>
      <c r="F83" s="55"/>
      <c r="G83" s="64"/>
      <c r="H83" s="64"/>
      <c r="I83" s="64"/>
      <c r="J83" s="64"/>
      <c r="K83" s="64"/>
      <c r="L83" s="55"/>
      <c r="M83" s="44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</row>
    <row r="84" spans="1:30" ht="25.5">
      <c r="A84" s="55"/>
      <c r="B84" s="55"/>
      <c r="C84" s="55"/>
      <c r="D84" s="55"/>
      <c r="E84" s="55"/>
      <c r="F84" s="55"/>
      <c r="G84" s="64"/>
      <c r="H84" s="64"/>
      <c r="I84" s="64"/>
      <c r="J84" s="64"/>
      <c r="K84" s="64"/>
      <c r="L84" s="55"/>
      <c r="M84" s="44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</row>
    <row r="85" spans="1:30" ht="25.5">
      <c r="A85" s="55"/>
      <c r="B85" s="55"/>
      <c r="C85" s="55"/>
      <c r="D85" s="55"/>
      <c r="E85" s="55"/>
      <c r="F85" s="55"/>
      <c r="G85" s="64"/>
      <c r="H85" s="64"/>
      <c r="I85" s="64"/>
      <c r="J85" s="64"/>
      <c r="K85" s="64"/>
      <c r="L85" s="55"/>
      <c r="M85" s="44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</row>
    <row r="86" spans="1:30" ht="25.5">
      <c r="A86" s="55"/>
      <c r="B86" s="55"/>
      <c r="C86" s="55"/>
      <c r="D86" s="55"/>
      <c r="E86" s="55"/>
      <c r="F86" s="55"/>
      <c r="G86" s="64"/>
      <c r="H86" s="64"/>
      <c r="I86" s="64"/>
      <c r="J86" s="64"/>
      <c r="K86" s="64"/>
      <c r="L86" s="55"/>
      <c r="M86" s="44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</row>
    <row r="87" spans="1:30" ht="25.5">
      <c r="A87" s="55"/>
      <c r="B87" s="55"/>
      <c r="C87" s="55"/>
      <c r="D87" s="55"/>
      <c r="E87" s="55"/>
      <c r="F87" s="55"/>
      <c r="G87" s="64"/>
      <c r="H87" s="64"/>
      <c r="I87" s="64"/>
      <c r="J87" s="64"/>
      <c r="K87" s="64"/>
      <c r="L87" s="55"/>
      <c r="M87" s="44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</row>
    <row r="88" spans="1:30" ht="25.5">
      <c r="A88" s="55"/>
      <c r="B88" s="55"/>
      <c r="C88" s="55"/>
      <c r="D88" s="55"/>
      <c r="E88" s="55"/>
      <c r="F88" s="55"/>
      <c r="G88" s="64"/>
      <c r="H88" s="64"/>
      <c r="I88" s="64"/>
      <c r="J88" s="64"/>
      <c r="K88" s="64"/>
      <c r="L88" s="55"/>
      <c r="M88" s="44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</row>
    <row r="89" spans="1:30" ht="25.5">
      <c r="A89" s="55"/>
      <c r="B89" s="55"/>
      <c r="C89" s="55"/>
      <c r="D89" s="55"/>
      <c r="E89" s="55"/>
      <c r="F89" s="55"/>
      <c r="G89" s="64"/>
      <c r="H89" s="64"/>
      <c r="I89" s="64"/>
      <c r="J89" s="64"/>
      <c r="K89" s="64"/>
      <c r="L89" s="55"/>
      <c r="M89" s="44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</row>
    <row r="90" spans="1:30" ht="25.5">
      <c r="A90" s="55"/>
      <c r="B90" s="55"/>
      <c r="C90" s="55"/>
      <c r="D90" s="55"/>
      <c r="E90" s="55"/>
      <c r="F90" s="55"/>
      <c r="G90" s="64"/>
      <c r="H90" s="64"/>
      <c r="I90" s="64"/>
      <c r="J90" s="64"/>
      <c r="K90" s="64"/>
      <c r="L90" s="55"/>
      <c r="M90" s="44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</row>
    <row r="91" spans="1:30" ht="25.5">
      <c r="A91" s="55"/>
      <c r="B91" s="55"/>
      <c r="C91" s="55"/>
      <c r="D91" s="55"/>
      <c r="E91" s="55"/>
      <c r="F91" s="55"/>
      <c r="G91" s="64"/>
      <c r="H91" s="64"/>
      <c r="I91" s="64"/>
      <c r="J91" s="64"/>
      <c r="K91" s="64"/>
      <c r="L91" s="55"/>
      <c r="M91" s="44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0" ht="25.5">
      <c r="A92" s="55"/>
      <c r="B92" s="55"/>
      <c r="C92" s="55"/>
      <c r="D92" s="55"/>
      <c r="E92" s="55"/>
      <c r="F92" s="55"/>
      <c r="G92" s="64"/>
      <c r="H92" s="64"/>
      <c r="I92" s="64"/>
      <c r="J92" s="64"/>
      <c r="K92" s="64"/>
      <c r="L92" s="55"/>
      <c r="M92" s="44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</row>
    <row r="93" spans="1:30" ht="25.5">
      <c r="A93" s="55"/>
      <c r="B93" s="55"/>
      <c r="C93" s="55"/>
      <c r="D93" s="55"/>
      <c r="E93" s="55"/>
      <c r="F93" s="55"/>
      <c r="G93" s="64"/>
      <c r="H93" s="64"/>
      <c r="I93" s="64"/>
      <c r="J93" s="64"/>
      <c r="K93" s="64"/>
      <c r="L93" s="55"/>
      <c r="M93" s="44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ht="25.5">
      <c r="A94" s="55"/>
      <c r="B94" s="55"/>
      <c r="C94" s="55"/>
      <c r="D94" s="55"/>
      <c r="E94" s="55"/>
      <c r="F94" s="55"/>
      <c r="G94" s="64"/>
      <c r="H94" s="64"/>
      <c r="I94" s="64"/>
      <c r="J94" s="64"/>
      <c r="K94" s="64"/>
      <c r="L94" s="55"/>
      <c r="M94" s="44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ht="25.5">
      <c r="A95" s="55"/>
      <c r="B95" s="55"/>
      <c r="C95" s="55"/>
      <c r="D95" s="55"/>
      <c r="E95" s="55"/>
      <c r="F95" s="55"/>
      <c r="G95" s="64"/>
      <c r="H95" s="64"/>
      <c r="I95" s="64"/>
      <c r="J95" s="64"/>
      <c r="K95" s="64"/>
      <c r="L95" s="55"/>
      <c r="M95" s="44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0" ht="25.5">
      <c r="A96" s="55"/>
      <c r="B96" s="55"/>
      <c r="C96" s="55"/>
      <c r="D96" s="55"/>
      <c r="E96" s="55"/>
      <c r="F96" s="55"/>
      <c r="G96" s="64"/>
      <c r="H96" s="64"/>
      <c r="I96" s="64"/>
      <c r="J96" s="64"/>
      <c r="K96" s="64"/>
      <c r="L96" s="55"/>
      <c r="M96" s="44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</row>
    <row r="97" spans="1:30" ht="25.5">
      <c r="A97" s="55"/>
      <c r="B97" s="55"/>
      <c r="C97" s="55"/>
      <c r="D97" s="55"/>
      <c r="E97" s="55"/>
      <c r="F97" s="55"/>
      <c r="G97" s="64"/>
      <c r="H97" s="64"/>
      <c r="I97" s="64"/>
      <c r="J97" s="64"/>
      <c r="K97" s="64"/>
      <c r="L97" s="55"/>
      <c r="M97" s="44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ht="25.5">
      <c r="A98" s="55"/>
      <c r="B98" s="55"/>
      <c r="C98" s="55"/>
      <c r="D98" s="55"/>
      <c r="E98" s="55"/>
      <c r="F98" s="55"/>
      <c r="G98" s="64"/>
      <c r="H98" s="64"/>
      <c r="I98" s="64"/>
      <c r="J98" s="64"/>
      <c r="K98" s="64"/>
      <c r="L98" s="55"/>
      <c r="M98" s="44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</row>
    <row r="99" spans="1:30" ht="25.5">
      <c r="A99" s="55"/>
      <c r="B99" s="55"/>
      <c r="C99" s="55"/>
      <c r="D99" s="55"/>
      <c r="E99" s="55"/>
      <c r="F99" s="55"/>
      <c r="G99" s="64"/>
      <c r="H99" s="64"/>
      <c r="I99" s="64"/>
      <c r="J99" s="64"/>
      <c r="K99" s="64"/>
      <c r="L99" s="55"/>
      <c r="M99" s="44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</row>
    <row r="100" spans="1:30" ht="25.5">
      <c r="A100" s="55"/>
      <c r="B100" s="55"/>
      <c r="C100" s="55"/>
      <c r="D100" s="55"/>
      <c r="E100" s="55"/>
      <c r="F100" s="55"/>
      <c r="G100" s="64"/>
      <c r="H100" s="64"/>
      <c r="I100" s="64"/>
      <c r="J100" s="64"/>
      <c r="K100" s="64"/>
      <c r="L100" s="55"/>
      <c r="M100" s="44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</row>
    <row r="101" spans="1:30" ht="25.5">
      <c r="A101" s="55"/>
      <c r="B101" s="55"/>
      <c r="C101" s="55"/>
      <c r="D101" s="55"/>
      <c r="E101" s="55"/>
      <c r="F101" s="55"/>
      <c r="G101" s="64"/>
      <c r="H101" s="64"/>
      <c r="I101" s="64"/>
      <c r="J101" s="64"/>
      <c r="K101" s="64"/>
      <c r="L101" s="55"/>
      <c r="M101" s="44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</row>
    <row r="102" spans="1:30" ht="25.5">
      <c r="A102" s="55"/>
      <c r="B102" s="55"/>
      <c r="C102" s="55"/>
      <c r="D102" s="55"/>
      <c r="E102" s="55"/>
      <c r="F102" s="55"/>
      <c r="G102" s="64"/>
      <c r="H102" s="64"/>
      <c r="I102" s="64"/>
      <c r="J102" s="64"/>
      <c r="K102" s="64"/>
      <c r="L102" s="55"/>
      <c r="M102" s="44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ht="25.5">
      <c r="A103" s="55"/>
      <c r="B103" s="55"/>
      <c r="C103" s="55"/>
      <c r="D103" s="55"/>
      <c r="E103" s="55"/>
      <c r="F103" s="55"/>
      <c r="G103" s="64"/>
      <c r="H103" s="64"/>
      <c r="I103" s="64"/>
      <c r="J103" s="64"/>
      <c r="K103" s="64"/>
      <c r="L103" s="55"/>
      <c r="M103" s="44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</row>
    <row r="104" spans="1:30" ht="25.5">
      <c r="A104" s="55"/>
      <c r="B104" s="55"/>
      <c r="C104" s="55"/>
      <c r="D104" s="55"/>
      <c r="E104" s="55"/>
      <c r="F104" s="55"/>
      <c r="G104" s="64"/>
      <c r="H104" s="64"/>
      <c r="I104" s="64"/>
      <c r="J104" s="64"/>
      <c r="K104" s="64"/>
      <c r="L104" s="55"/>
      <c r="M104" s="44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</row>
    <row r="105" spans="1:30" ht="25.5">
      <c r="A105" s="55"/>
      <c r="B105" s="55"/>
      <c r="C105" s="55"/>
      <c r="D105" s="55"/>
      <c r="E105" s="55"/>
      <c r="F105" s="55"/>
      <c r="G105" s="64"/>
      <c r="H105" s="64"/>
      <c r="I105" s="64"/>
      <c r="J105" s="64"/>
      <c r="K105" s="64"/>
      <c r="L105" s="55"/>
      <c r="M105" s="44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</row>
    <row r="106" spans="1:30" ht="25.5">
      <c r="A106" s="55"/>
      <c r="B106" s="55"/>
      <c r="C106" s="55"/>
      <c r="D106" s="55"/>
      <c r="E106" s="55"/>
      <c r="F106" s="55"/>
      <c r="G106" s="64"/>
      <c r="H106" s="64"/>
      <c r="I106" s="64"/>
      <c r="J106" s="64"/>
      <c r="K106" s="64"/>
      <c r="L106" s="55"/>
      <c r="M106" s="44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</row>
    <row r="107" spans="1:30" ht="25.5">
      <c r="A107" s="55"/>
      <c r="B107" s="55"/>
      <c r="C107" s="55"/>
      <c r="D107" s="55"/>
      <c r="E107" s="55"/>
      <c r="F107" s="55"/>
      <c r="G107" s="64"/>
      <c r="H107" s="64"/>
      <c r="I107" s="64"/>
      <c r="J107" s="64"/>
      <c r="K107" s="64"/>
      <c r="L107" s="55"/>
      <c r="M107" s="44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</row>
    <row r="108" spans="1:30" ht="25.5">
      <c r="A108" s="55"/>
      <c r="B108" s="55"/>
      <c r="C108" s="55"/>
      <c r="D108" s="55"/>
      <c r="E108" s="55"/>
      <c r="F108" s="55"/>
      <c r="G108" s="64"/>
      <c r="H108" s="64"/>
      <c r="I108" s="64"/>
      <c r="J108" s="64"/>
      <c r="K108" s="64"/>
      <c r="L108" s="55"/>
      <c r="M108" s="44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0" ht="25.5">
      <c r="A109" s="55"/>
      <c r="B109" s="55"/>
      <c r="C109" s="55"/>
      <c r="D109" s="55"/>
      <c r="E109" s="55"/>
      <c r="F109" s="55"/>
      <c r="G109" s="64"/>
      <c r="H109" s="64"/>
      <c r="I109" s="64"/>
      <c r="J109" s="64"/>
      <c r="K109" s="64"/>
      <c r="L109" s="55"/>
      <c r="M109" s="44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</row>
    <row r="110" spans="1:30" ht="25.5">
      <c r="A110" s="55"/>
      <c r="B110" s="55"/>
      <c r="C110" s="55"/>
      <c r="D110" s="55"/>
      <c r="E110" s="55"/>
      <c r="F110" s="55"/>
      <c r="G110" s="64"/>
      <c r="H110" s="64"/>
      <c r="I110" s="64"/>
      <c r="J110" s="64"/>
      <c r="K110" s="64"/>
      <c r="L110" s="55"/>
      <c r="M110" s="44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</row>
    <row r="111" spans="1:30" ht="25.5">
      <c r="A111" s="55"/>
      <c r="B111" s="55"/>
      <c r="C111" s="55"/>
      <c r="D111" s="55"/>
      <c r="E111" s="55"/>
      <c r="F111" s="55"/>
      <c r="G111" s="64"/>
      <c r="H111" s="64"/>
      <c r="I111" s="64"/>
      <c r="J111" s="64"/>
      <c r="K111" s="64"/>
      <c r="L111" s="55"/>
      <c r="M111" s="44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</row>
    <row r="112" spans="1:30" ht="25.5">
      <c r="A112" s="55"/>
      <c r="B112" s="55"/>
      <c r="C112" s="55"/>
      <c r="D112" s="55"/>
      <c r="E112" s="55"/>
      <c r="F112" s="55"/>
      <c r="G112" s="64"/>
      <c r="H112" s="64"/>
      <c r="I112" s="64"/>
      <c r="J112" s="64"/>
      <c r="K112" s="64"/>
      <c r="L112" s="55"/>
      <c r="M112" s="44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</row>
    <row r="113" spans="1:30" ht="25.5">
      <c r="A113" s="55"/>
      <c r="B113" s="55"/>
      <c r="C113" s="55"/>
      <c r="D113" s="55"/>
      <c r="E113" s="55"/>
      <c r="F113" s="55"/>
      <c r="G113" s="64"/>
      <c r="H113" s="64"/>
      <c r="I113" s="64"/>
      <c r="J113" s="64"/>
      <c r="K113" s="64"/>
      <c r="L113" s="55"/>
      <c r="M113" s="44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1:30" ht="25.5">
      <c r="A114" s="55"/>
      <c r="B114" s="55"/>
      <c r="C114" s="55"/>
      <c r="D114" s="55"/>
      <c r="E114" s="55"/>
      <c r="F114" s="55"/>
      <c r="G114" s="64"/>
      <c r="H114" s="64"/>
      <c r="I114" s="64"/>
      <c r="J114" s="64"/>
      <c r="K114" s="64"/>
      <c r="L114" s="55"/>
      <c r="M114" s="44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  <row r="115" spans="1:30" ht="25.5">
      <c r="A115" s="55"/>
      <c r="B115" s="55"/>
      <c r="C115" s="55"/>
      <c r="D115" s="55"/>
      <c r="E115" s="55"/>
      <c r="F115" s="55"/>
      <c r="G115" s="64"/>
      <c r="H115" s="64"/>
      <c r="I115" s="64"/>
      <c r="J115" s="64"/>
      <c r="K115" s="64"/>
      <c r="L115" s="55"/>
      <c r="M115" s="44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</row>
    <row r="116" spans="1:30" ht="25.5">
      <c r="A116" s="55"/>
      <c r="B116" s="55"/>
      <c r="C116" s="55"/>
      <c r="D116" s="55"/>
      <c r="E116" s="55"/>
      <c r="F116" s="55"/>
      <c r="G116" s="64"/>
      <c r="H116" s="64"/>
      <c r="I116" s="64"/>
      <c r="J116" s="64"/>
      <c r="K116" s="64"/>
      <c r="L116" s="55"/>
      <c r="M116" s="44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</row>
    <row r="117" spans="1:30" ht="25.5">
      <c r="A117" s="55"/>
      <c r="B117" s="55"/>
      <c r="C117" s="55"/>
      <c r="D117" s="55"/>
      <c r="E117" s="55"/>
      <c r="F117" s="55"/>
      <c r="G117" s="64"/>
      <c r="H117" s="64"/>
      <c r="I117" s="64"/>
      <c r="J117" s="64"/>
      <c r="K117" s="64"/>
      <c r="L117" s="55"/>
      <c r="M117" s="44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</row>
    <row r="118" spans="1:30" ht="25.5">
      <c r="A118" s="55"/>
      <c r="B118" s="55"/>
      <c r="C118" s="55"/>
      <c r="D118" s="55"/>
      <c r="E118" s="55"/>
      <c r="F118" s="55"/>
      <c r="G118" s="64"/>
      <c r="H118" s="64"/>
      <c r="I118" s="64"/>
      <c r="J118" s="64"/>
      <c r="K118" s="64"/>
      <c r="L118" s="55"/>
      <c r="M118" s="44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</row>
    <row r="119" spans="1:30" ht="25.5">
      <c r="A119" s="55"/>
      <c r="B119" s="55"/>
      <c r="C119" s="55"/>
      <c r="D119" s="55"/>
      <c r="E119" s="55"/>
      <c r="F119" s="55"/>
      <c r="G119" s="64"/>
      <c r="H119" s="64"/>
      <c r="I119" s="64"/>
      <c r="J119" s="64"/>
      <c r="K119" s="64"/>
      <c r="L119" s="55"/>
      <c r="M119" s="44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</row>
    <row r="120" spans="1:30" ht="25.5">
      <c r="A120" s="55"/>
      <c r="B120" s="55"/>
      <c r="C120" s="55"/>
      <c r="D120" s="55"/>
      <c r="E120" s="55"/>
      <c r="F120" s="55"/>
      <c r="G120" s="64"/>
      <c r="H120" s="64"/>
      <c r="I120" s="64"/>
      <c r="J120" s="64"/>
      <c r="K120" s="64"/>
      <c r="L120" s="55"/>
      <c r="M120" s="44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</row>
    <row r="121" spans="1:30" ht="25.5">
      <c r="A121" s="55"/>
      <c r="B121" s="55"/>
      <c r="C121" s="55"/>
      <c r="D121" s="55"/>
      <c r="E121" s="55"/>
      <c r="F121" s="55"/>
      <c r="G121" s="64"/>
      <c r="H121" s="64"/>
      <c r="I121" s="64"/>
      <c r="J121" s="64"/>
      <c r="K121" s="64"/>
      <c r="L121" s="55"/>
      <c r="M121" s="44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</row>
    <row r="122" spans="1:30" ht="25.5">
      <c r="A122" s="55"/>
      <c r="B122" s="55"/>
      <c r="C122" s="55"/>
      <c r="D122" s="55"/>
      <c r="E122" s="55"/>
      <c r="F122" s="55"/>
      <c r="G122" s="64"/>
      <c r="H122" s="64"/>
      <c r="I122" s="64"/>
      <c r="J122" s="64"/>
      <c r="K122" s="64"/>
      <c r="L122" s="55"/>
      <c r="M122" s="44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</row>
    <row r="123" spans="1:30" ht="25.5">
      <c r="A123" s="55"/>
      <c r="B123" s="55"/>
      <c r="C123" s="55"/>
      <c r="D123" s="55"/>
      <c r="E123" s="55"/>
      <c r="F123" s="55"/>
      <c r="G123" s="64"/>
      <c r="H123" s="64"/>
      <c r="I123" s="64"/>
      <c r="J123" s="64"/>
      <c r="K123" s="64"/>
      <c r="L123" s="55"/>
      <c r="M123" s="44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0" ht="25.5">
      <c r="A124" s="55"/>
      <c r="B124" s="55"/>
      <c r="C124" s="55"/>
      <c r="D124" s="55"/>
      <c r="E124" s="55"/>
      <c r="F124" s="55"/>
      <c r="G124" s="64"/>
      <c r="H124" s="64"/>
      <c r="I124" s="64"/>
      <c r="J124" s="64"/>
      <c r="K124" s="64"/>
      <c r="L124" s="55"/>
      <c r="M124" s="44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</row>
    <row r="125" spans="1:30" ht="25.5">
      <c r="A125" s="55"/>
      <c r="B125" s="55"/>
      <c r="C125" s="55"/>
      <c r="D125" s="55"/>
      <c r="E125" s="55"/>
      <c r="F125" s="55"/>
      <c r="G125" s="64"/>
      <c r="H125" s="64"/>
      <c r="I125" s="64"/>
      <c r="J125" s="64"/>
      <c r="K125" s="64"/>
      <c r="L125" s="55"/>
      <c r="M125" s="44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</row>
    <row r="126" spans="1:30" ht="25.5">
      <c r="A126" s="55"/>
      <c r="B126" s="55"/>
      <c r="C126" s="55"/>
      <c r="D126" s="55"/>
      <c r="E126" s="55"/>
      <c r="F126" s="55"/>
      <c r="G126" s="64"/>
      <c r="H126" s="64"/>
      <c r="I126" s="64"/>
      <c r="J126" s="64"/>
      <c r="K126" s="64"/>
      <c r="L126" s="55"/>
      <c r="M126" s="44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</row>
    <row r="127" spans="1:30" ht="25.5">
      <c r="A127" s="55"/>
      <c r="B127" s="55"/>
      <c r="C127" s="55"/>
      <c r="D127" s="55"/>
      <c r="E127" s="55"/>
      <c r="F127" s="55"/>
      <c r="G127" s="64"/>
      <c r="H127" s="64"/>
      <c r="I127" s="64"/>
      <c r="J127" s="64"/>
      <c r="K127" s="64"/>
      <c r="L127" s="55"/>
      <c r="M127" s="44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</row>
    <row r="128" spans="1:30" ht="25.5">
      <c r="A128" s="55"/>
      <c r="B128" s="55"/>
      <c r="C128" s="55"/>
      <c r="D128" s="55"/>
      <c r="E128" s="55"/>
      <c r="F128" s="55"/>
      <c r="G128" s="64"/>
      <c r="H128" s="64"/>
      <c r="I128" s="64"/>
      <c r="J128" s="64"/>
      <c r="K128" s="64"/>
      <c r="L128" s="55"/>
      <c r="M128" s="44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</row>
    <row r="129" spans="1:30" ht="25.5">
      <c r="A129" s="55"/>
      <c r="B129" s="55"/>
      <c r="C129" s="55"/>
      <c r="D129" s="55"/>
      <c r="E129" s="55"/>
      <c r="F129" s="55"/>
      <c r="G129" s="64"/>
      <c r="H129" s="64"/>
      <c r="I129" s="64"/>
      <c r="J129" s="64"/>
      <c r="K129" s="64"/>
      <c r="L129" s="55"/>
      <c r="M129" s="44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</row>
    <row r="130" spans="1:30" ht="25.5">
      <c r="A130" s="55"/>
      <c r="B130" s="55"/>
      <c r="C130" s="55"/>
      <c r="D130" s="55"/>
      <c r="E130" s="55"/>
      <c r="F130" s="55"/>
      <c r="G130" s="64"/>
      <c r="H130" s="64"/>
      <c r="I130" s="64"/>
      <c r="J130" s="64"/>
      <c r="K130" s="64"/>
      <c r="L130" s="55"/>
      <c r="M130" s="44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</row>
    <row r="131" spans="1:30" ht="25.5">
      <c r="A131" s="55"/>
      <c r="B131" s="55"/>
      <c r="C131" s="55"/>
      <c r="D131" s="55"/>
      <c r="E131" s="55"/>
      <c r="F131" s="55"/>
      <c r="G131" s="64"/>
      <c r="H131" s="64"/>
      <c r="I131" s="64"/>
      <c r="J131" s="64"/>
      <c r="K131" s="64"/>
      <c r="L131" s="55"/>
      <c r="M131" s="44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</row>
    <row r="132" spans="1:30" ht="25.5">
      <c r="A132" s="55"/>
      <c r="B132" s="55"/>
      <c r="C132" s="55"/>
      <c r="D132" s="55"/>
      <c r="E132" s="55"/>
      <c r="F132" s="55"/>
      <c r="G132" s="64"/>
      <c r="H132" s="64"/>
      <c r="I132" s="64"/>
      <c r="J132" s="64"/>
      <c r="K132" s="64"/>
      <c r="L132" s="55"/>
      <c r="M132" s="44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</row>
    <row r="133" spans="1:30" ht="25.5">
      <c r="A133" s="55"/>
      <c r="B133" s="55"/>
      <c r="C133" s="55"/>
      <c r="D133" s="55"/>
      <c r="E133" s="55"/>
      <c r="F133" s="55"/>
      <c r="G133" s="64"/>
      <c r="H133" s="64"/>
      <c r="I133" s="64"/>
      <c r="J133" s="64"/>
      <c r="K133" s="64"/>
      <c r="L133" s="55"/>
      <c r="M133" s="44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</row>
    <row r="134" spans="1:30" ht="25.5">
      <c r="A134" s="55"/>
      <c r="B134" s="55"/>
      <c r="C134" s="55"/>
      <c r="D134" s="55"/>
      <c r="E134" s="55"/>
      <c r="F134" s="55"/>
      <c r="G134" s="64"/>
      <c r="H134" s="64"/>
      <c r="I134" s="64"/>
      <c r="J134" s="64"/>
      <c r="K134" s="64"/>
      <c r="L134" s="55"/>
      <c r="M134" s="44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</row>
    <row r="135" spans="1:30" ht="25.5">
      <c r="A135" s="55"/>
      <c r="B135" s="55"/>
      <c r="C135" s="55"/>
      <c r="D135" s="55"/>
      <c r="E135" s="55"/>
      <c r="F135" s="55"/>
      <c r="G135" s="64"/>
      <c r="H135" s="64"/>
      <c r="I135" s="64"/>
      <c r="J135" s="64"/>
      <c r="K135" s="64"/>
      <c r="L135" s="55"/>
      <c r="M135" s="44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</row>
    <row r="136" spans="1:30" ht="25.5">
      <c r="A136" s="55"/>
      <c r="B136" s="55"/>
      <c r="C136" s="55"/>
      <c r="D136" s="55"/>
      <c r="E136" s="55"/>
      <c r="F136" s="55"/>
      <c r="G136" s="64"/>
      <c r="H136" s="64"/>
      <c r="I136" s="64"/>
      <c r="J136" s="64"/>
      <c r="K136" s="64"/>
      <c r="L136" s="55"/>
      <c r="M136" s="44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</row>
    <row r="137" spans="1:30" ht="25.5">
      <c r="A137" s="55"/>
      <c r="B137" s="55"/>
      <c r="C137" s="55"/>
      <c r="D137" s="55"/>
      <c r="E137" s="55"/>
      <c r="F137" s="55"/>
      <c r="G137" s="64"/>
      <c r="H137" s="64"/>
      <c r="I137" s="64"/>
      <c r="J137" s="64"/>
      <c r="K137" s="64"/>
      <c r="L137" s="55"/>
      <c r="M137" s="44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</row>
    <row r="138" spans="1:30" ht="25.5">
      <c r="A138" s="55"/>
      <c r="B138" s="55"/>
      <c r="C138" s="55"/>
      <c r="D138" s="55"/>
      <c r="E138" s="55"/>
      <c r="F138" s="55"/>
      <c r="G138" s="64"/>
      <c r="H138" s="64"/>
      <c r="I138" s="64"/>
      <c r="J138" s="64"/>
      <c r="K138" s="64"/>
      <c r="L138" s="55"/>
      <c r="M138" s="44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</row>
    <row r="139" spans="1:30" ht="25.5">
      <c r="A139" s="55"/>
      <c r="B139" s="55"/>
      <c r="C139" s="55"/>
      <c r="D139" s="55"/>
      <c r="E139" s="55"/>
      <c r="F139" s="55"/>
      <c r="G139" s="64"/>
      <c r="H139" s="64"/>
      <c r="I139" s="64"/>
      <c r="J139" s="64"/>
      <c r="K139" s="64"/>
      <c r="L139" s="55"/>
      <c r="M139" s="44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</row>
    <row r="140" spans="1:30" ht="25.5">
      <c r="A140" s="55"/>
      <c r="B140" s="55"/>
      <c r="C140" s="55"/>
      <c r="D140" s="55"/>
      <c r="E140" s="55"/>
      <c r="F140" s="55"/>
      <c r="G140" s="64"/>
      <c r="H140" s="64"/>
      <c r="I140" s="64"/>
      <c r="J140" s="64"/>
      <c r="K140" s="64"/>
      <c r="L140" s="55"/>
      <c r="M140" s="44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</row>
    <row r="141" spans="1:30" ht="25.5">
      <c r="A141" s="55"/>
      <c r="B141" s="55"/>
      <c r="C141" s="55"/>
      <c r="D141" s="55"/>
      <c r="E141" s="55"/>
      <c r="F141" s="55"/>
      <c r="G141" s="64"/>
      <c r="H141" s="64"/>
      <c r="I141" s="64"/>
      <c r="J141" s="64"/>
      <c r="K141" s="64"/>
      <c r="L141" s="55"/>
      <c r="M141" s="44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</row>
    <row r="142" spans="1:30" ht="25.5">
      <c r="A142" s="55"/>
      <c r="B142" s="55"/>
      <c r="C142" s="55"/>
      <c r="D142" s="55"/>
      <c r="E142" s="55"/>
      <c r="F142" s="55"/>
      <c r="G142" s="64"/>
      <c r="H142" s="64"/>
      <c r="I142" s="64"/>
      <c r="J142" s="64"/>
      <c r="K142" s="64"/>
      <c r="L142" s="55"/>
      <c r="M142" s="44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</row>
    <row r="143" spans="1:30" ht="25.5">
      <c r="A143" s="55"/>
      <c r="B143" s="55"/>
      <c r="C143" s="55"/>
      <c r="D143" s="55"/>
      <c r="E143" s="55"/>
      <c r="F143" s="55"/>
      <c r="G143" s="64"/>
      <c r="H143" s="64"/>
      <c r="I143" s="64"/>
      <c r="J143" s="64"/>
      <c r="K143" s="64"/>
      <c r="L143" s="55"/>
      <c r="M143" s="44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</row>
    <row r="144" spans="1:30" ht="25.5">
      <c r="A144" s="55"/>
      <c r="B144" s="55"/>
      <c r="C144" s="55"/>
      <c r="D144" s="55"/>
      <c r="E144" s="55"/>
      <c r="F144" s="55"/>
      <c r="G144" s="64"/>
      <c r="H144" s="64"/>
      <c r="I144" s="64"/>
      <c r="J144" s="64"/>
      <c r="K144" s="64"/>
      <c r="L144" s="55"/>
      <c r="M144" s="44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</row>
    <row r="145" spans="1:30" ht="25.5">
      <c r="A145" s="55"/>
      <c r="B145" s="55"/>
      <c r="C145" s="55"/>
      <c r="D145" s="55"/>
      <c r="E145" s="55"/>
      <c r="F145" s="55"/>
      <c r="G145" s="64"/>
      <c r="H145" s="64"/>
      <c r="I145" s="64"/>
      <c r="J145" s="64"/>
      <c r="K145" s="64"/>
      <c r="L145" s="55"/>
      <c r="M145" s="44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</row>
    <row r="146" spans="1:30" ht="25.5">
      <c r="A146" s="55"/>
      <c r="B146" s="55"/>
      <c r="C146" s="55"/>
      <c r="D146" s="55"/>
      <c r="E146" s="55"/>
      <c r="F146" s="55"/>
      <c r="G146" s="64"/>
      <c r="H146" s="64"/>
      <c r="I146" s="64"/>
      <c r="J146" s="64"/>
      <c r="K146" s="64"/>
      <c r="L146" s="55"/>
      <c r="M146" s="44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</row>
    <row r="147" spans="1:30" ht="25.5">
      <c r="A147" s="55"/>
      <c r="B147" s="55"/>
      <c r="C147" s="55"/>
      <c r="D147" s="55"/>
      <c r="E147" s="55"/>
      <c r="F147" s="55"/>
      <c r="G147" s="64"/>
      <c r="H147" s="64"/>
      <c r="I147" s="64"/>
      <c r="J147" s="64"/>
      <c r="K147" s="64"/>
      <c r="L147" s="55"/>
      <c r="M147" s="44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</row>
    <row r="148" spans="1:30" ht="25.5">
      <c r="A148" s="55"/>
      <c r="B148" s="55"/>
      <c r="C148" s="55"/>
      <c r="D148" s="55"/>
      <c r="E148" s="55"/>
      <c r="F148" s="55"/>
      <c r="G148" s="64"/>
      <c r="H148" s="64"/>
      <c r="I148" s="64"/>
      <c r="J148" s="64"/>
      <c r="K148" s="64"/>
      <c r="L148" s="55"/>
      <c r="M148" s="44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</row>
    <row r="149" spans="1:30" ht="25.5">
      <c r="A149" s="55"/>
      <c r="B149" s="55"/>
      <c r="C149" s="55"/>
      <c r="D149" s="55"/>
      <c r="E149" s="55"/>
      <c r="F149" s="55"/>
      <c r="G149" s="64"/>
      <c r="H149" s="64"/>
      <c r="I149" s="64"/>
      <c r="J149" s="64"/>
      <c r="K149" s="64"/>
      <c r="L149" s="55"/>
      <c r="M149" s="44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</row>
    <row r="150" spans="1:30" ht="25.5">
      <c r="A150" s="55"/>
      <c r="B150" s="55"/>
      <c r="C150" s="55"/>
      <c r="D150" s="55"/>
      <c r="E150" s="55"/>
      <c r="F150" s="55"/>
      <c r="G150" s="64"/>
      <c r="H150" s="64"/>
      <c r="I150" s="64"/>
      <c r="J150" s="64"/>
      <c r="K150" s="64"/>
      <c r="L150" s="55"/>
      <c r="M150" s="44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</row>
    <row r="151" spans="1:30" ht="25.5">
      <c r="A151" s="55"/>
      <c r="B151" s="55"/>
      <c r="C151" s="55"/>
      <c r="D151" s="55"/>
      <c r="E151" s="55"/>
      <c r="F151" s="55"/>
      <c r="G151" s="64"/>
      <c r="H151" s="64"/>
      <c r="I151" s="64"/>
      <c r="J151" s="64"/>
      <c r="K151" s="64"/>
      <c r="L151" s="55"/>
      <c r="M151" s="44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</row>
    <row r="152" spans="1:30" ht="25.5">
      <c r="A152" s="55"/>
      <c r="B152" s="55"/>
      <c r="C152" s="55"/>
      <c r="D152" s="55"/>
      <c r="E152" s="55"/>
      <c r="F152" s="55"/>
      <c r="G152" s="64"/>
      <c r="H152" s="64"/>
      <c r="I152" s="64"/>
      <c r="J152" s="64"/>
      <c r="K152" s="64"/>
      <c r="L152" s="55"/>
      <c r="M152" s="44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</row>
    <row r="153" spans="1:30" ht="25.5">
      <c r="A153" s="55"/>
      <c r="B153" s="55"/>
      <c r="C153" s="55"/>
      <c r="D153" s="55"/>
      <c r="E153" s="55"/>
      <c r="F153" s="55"/>
      <c r="G153" s="64"/>
      <c r="H153" s="64"/>
      <c r="I153" s="64"/>
      <c r="J153" s="64"/>
      <c r="K153" s="64"/>
      <c r="L153" s="55"/>
      <c r="M153" s="44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</row>
    <row r="154" spans="1:30" ht="25.5">
      <c r="A154" s="55"/>
      <c r="B154" s="55"/>
      <c r="C154" s="55"/>
      <c r="D154" s="55"/>
      <c r="E154" s="55"/>
      <c r="F154" s="55"/>
      <c r="G154" s="64"/>
      <c r="H154" s="64"/>
      <c r="I154" s="64"/>
      <c r="J154" s="64"/>
      <c r="K154" s="64"/>
      <c r="L154" s="55"/>
      <c r="M154" s="44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</row>
    <row r="155" spans="1:30" ht="25.5">
      <c r="A155" s="55"/>
      <c r="B155" s="55"/>
      <c r="C155" s="55"/>
      <c r="D155" s="55"/>
      <c r="E155" s="55"/>
      <c r="F155" s="55"/>
      <c r="G155" s="64"/>
      <c r="H155" s="64"/>
      <c r="I155" s="64"/>
      <c r="J155" s="64"/>
      <c r="K155" s="64"/>
      <c r="L155" s="55"/>
      <c r="M155" s="44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</row>
    <row r="156" spans="1:30" ht="25.5">
      <c r="A156" s="55"/>
      <c r="B156" s="55"/>
      <c r="C156" s="55"/>
      <c r="D156" s="55"/>
      <c r="E156" s="55"/>
      <c r="F156" s="55"/>
      <c r="G156" s="64"/>
      <c r="H156" s="64"/>
      <c r="I156" s="64"/>
      <c r="J156" s="64"/>
      <c r="K156" s="64"/>
      <c r="L156" s="55"/>
      <c r="M156" s="44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</row>
    <row r="157" spans="1:30" ht="25.5">
      <c r="A157" s="55"/>
      <c r="B157" s="55"/>
      <c r="C157" s="55"/>
      <c r="D157" s="55"/>
      <c r="E157" s="55"/>
      <c r="F157" s="55"/>
      <c r="G157" s="64"/>
      <c r="H157" s="64"/>
      <c r="I157" s="64"/>
      <c r="J157" s="64"/>
      <c r="K157" s="64"/>
      <c r="L157" s="55"/>
      <c r="M157" s="44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</row>
    <row r="158" spans="1:30" ht="25.5">
      <c r="A158" s="55"/>
      <c r="B158" s="55"/>
      <c r="C158" s="55"/>
      <c r="D158" s="55"/>
      <c r="E158" s="55"/>
      <c r="F158" s="55"/>
      <c r="G158" s="64"/>
      <c r="H158" s="64"/>
      <c r="I158" s="64"/>
      <c r="J158" s="64"/>
      <c r="K158" s="64"/>
      <c r="L158" s="55"/>
      <c r="M158" s="44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</row>
    <row r="159" spans="1:30" ht="25.5">
      <c r="A159" s="55"/>
      <c r="B159" s="55"/>
      <c r="C159" s="55"/>
      <c r="D159" s="55"/>
      <c r="E159" s="55"/>
      <c r="F159" s="55"/>
      <c r="G159" s="64"/>
      <c r="H159" s="64"/>
      <c r="I159" s="64"/>
      <c r="J159" s="64"/>
      <c r="K159" s="64"/>
      <c r="L159" s="55"/>
      <c r="M159" s="44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</row>
    <row r="160" spans="1:30" ht="25.5">
      <c r="A160" s="55"/>
      <c r="B160" s="55"/>
      <c r="C160" s="55"/>
      <c r="D160" s="55"/>
      <c r="E160" s="55"/>
      <c r="F160" s="55"/>
      <c r="G160" s="64"/>
      <c r="H160" s="64"/>
      <c r="I160" s="64"/>
      <c r="J160" s="64"/>
      <c r="K160" s="64"/>
      <c r="L160" s="55"/>
      <c r="M160" s="44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</row>
    <row r="161" spans="1:30" ht="25.5">
      <c r="A161" s="55"/>
      <c r="B161" s="55"/>
      <c r="C161" s="55"/>
      <c r="D161" s="55"/>
      <c r="E161" s="55"/>
      <c r="F161" s="55"/>
      <c r="G161" s="64"/>
      <c r="H161" s="64"/>
      <c r="I161" s="64"/>
      <c r="J161" s="64"/>
      <c r="K161" s="64"/>
      <c r="L161" s="55"/>
      <c r="M161" s="44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</row>
    <row r="162" spans="1:30" ht="25.5">
      <c r="A162" s="55"/>
      <c r="B162" s="55"/>
      <c r="C162" s="55"/>
      <c r="D162" s="55"/>
      <c r="E162" s="55"/>
      <c r="F162" s="55"/>
      <c r="G162" s="64"/>
      <c r="H162" s="64"/>
      <c r="I162" s="64"/>
      <c r="J162" s="64"/>
      <c r="K162" s="64"/>
      <c r="L162" s="55"/>
      <c r="M162" s="44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</row>
    <row r="163" spans="1:30" ht="25.5">
      <c r="A163" s="55"/>
      <c r="B163" s="55"/>
      <c r="C163" s="55"/>
      <c r="D163" s="55"/>
      <c r="E163" s="55"/>
      <c r="F163" s="55"/>
      <c r="G163" s="64"/>
      <c r="H163" s="64"/>
      <c r="I163" s="64"/>
      <c r="J163" s="64"/>
      <c r="K163" s="64"/>
      <c r="L163" s="55"/>
      <c r="M163" s="44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</row>
    <row r="164" spans="1:30" ht="25.5">
      <c r="A164" s="55"/>
      <c r="B164" s="55"/>
      <c r="C164" s="55"/>
      <c r="D164" s="55"/>
      <c r="E164" s="55"/>
      <c r="F164" s="55"/>
      <c r="G164" s="64"/>
      <c r="H164" s="64"/>
      <c r="I164" s="64"/>
      <c r="J164" s="64"/>
      <c r="K164" s="64"/>
      <c r="L164" s="55"/>
      <c r="M164" s="44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</row>
    <row r="165" spans="1:30" ht="25.5">
      <c r="A165" s="55"/>
      <c r="B165" s="55"/>
      <c r="C165" s="55"/>
      <c r="D165" s="55"/>
      <c r="E165" s="55"/>
      <c r="F165" s="55"/>
      <c r="G165" s="64"/>
      <c r="H165" s="64"/>
      <c r="I165" s="64"/>
      <c r="J165" s="64"/>
      <c r="K165" s="64"/>
      <c r="L165" s="55"/>
      <c r="M165" s="44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</row>
    <row r="166" spans="1:30" ht="25.5">
      <c r="A166" s="55"/>
      <c r="B166" s="55"/>
      <c r="C166" s="55"/>
      <c r="D166" s="55"/>
      <c r="E166" s="55"/>
      <c r="F166" s="55"/>
      <c r="G166" s="64"/>
      <c r="H166" s="64"/>
      <c r="I166" s="64"/>
      <c r="J166" s="64"/>
      <c r="K166" s="64"/>
      <c r="L166" s="55"/>
      <c r="M166" s="44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</row>
    <row r="167" spans="1:30" ht="25.5">
      <c r="A167" s="55"/>
      <c r="B167" s="55"/>
      <c r="C167" s="55"/>
      <c r="D167" s="55"/>
      <c r="E167" s="55"/>
      <c r="F167" s="55"/>
      <c r="G167" s="64"/>
      <c r="H167" s="64"/>
      <c r="I167" s="64"/>
      <c r="J167" s="64"/>
      <c r="K167" s="64"/>
      <c r="L167" s="55"/>
      <c r="M167" s="44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</row>
    <row r="168" spans="1:30" ht="25.5">
      <c r="A168" s="55"/>
      <c r="B168" s="55"/>
      <c r="C168" s="55"/>
      <c r="D168" s="55"/>
      <c r="E168" s="55"/>
      <c r="F168" s="55"/>
      <c r="G168" s="64"/>
      <c r="H168" s="64"/>
      <c r="I168" s="64"/>
      <c r="J168" s="64"/>
      <c r="K168" s="64"/>
      <c r="L168" s="55"/>
      <c r="M168" s="44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</row>
    <row r="169" spans="1:30" ht="25.5">
      <c r="A169" s="55"/>
      <c r="B169" s="55"/>
      <c r="C169" s="55"/>
      <c r="D169" s="55"/>
      <c r="E169" s="55"/>
      <c r="F169" s="55"/>
      <c r="G169" s="64"/>
      <c r="H169" s="64"/>
      <c r="I169" s="64"/>
      <c r="J169" s="64"/>
      <c r="K169" s="64"/>
      <c r="L169" s="55"/>
      <c r="M169" s="44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</row>
    <row r="170" spans="1:30" ht="25.5">
      <c r="A170" s="55"/>
      <c r="B170" s="55"/>
      <c r="C170" s="55"/>
      <c r="D170" s="55"/>
      <c r="E170" s="55"/>
      <c r="F170" s="55"/>
      <c r="G170" s="64"/>
      <c r="H170" s="64"/>
      <c r="I170" s="64"/>
      <c r="J170" s="64"/>
      <c r="K170" s="64"/>
      <c r="L170" s="55"/>
      <c r="M170" s="44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</row>
    <row r="171" spans="1:30" ht="25.5">
      <c r="A171" s="55"/>
      <c r="B171" s="55"/>
      <c r="C171" s="55"/>
      <c r="D171" s="55"/>
      <c r="E171" s="55"/>
      <c r="F171" s="55"/>
      <c r="G171" s="64"/>
      <c r="H171" s="64"/>
      <c r="I171" s="64"/>
      <c r="J171" s="64"/>
      <c r="K171" s="64"/>
      <c r="L171" s="55"/>
      <c r="M171" s="44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</row>
    <row r="172" spans="1:30" ht="25.5">
      <c r="A172" s="55"/>
      <c r="B172" s="55"/>
      <c r="C172" s="55"/>
      <c r="D172" s="55"/>
      <c r="E172" s="55"/>
      <c r="F172" s="55"/>
      <c r="G172" s="64"/>
      <c r="H172" s="64"/>
      <c r="I172" s="64"/>
      <c r="J172" s="64"/>
      <c r="K172" s="64"/>
      <c r="L172" s="55"/>
      <c r="M172" s="44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</row>
    <row r="173" spans="1:30" ht="25.5">
      <c r="A173" s="55"/>
      <c r="B173" s="55"/>
      <c r="C173" s="55"/>
      <c r="D173" s="55"/>
      <c r="E173" s="55"/>
      <c r="F173" s="55"/>
      <c r="G173" s="64"/>
      <c r="H173" s="64"/>
      <c r="I173" s="64"/>
      <c r="J173" s="64"/>
      <c r="K173" s="64"/>
      <c r="L173" s="55"/>
      <c r="M173" s="44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</row>
    <row r="174" spans="1:30" ht="25.5">
      <c r="A174" s="55"/>
      <c r="B174" s="55"/>
      <c r="C174" s="55"/>
      <c r="D174" s="55"/>
      <c r="E174" s="55"/>
      <c r="F174" s="55"/>
      <c r="G174" s="64"/>
      <c r="H174" s="64"/>
      <c r="I174" s="64"/>
      <c r="J174" s="64"/>
      <c r="K174" s="64"/>
      <c r="L174" s="55"/>
      <c r="M174" s="44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</row>
    <row r="175" spans="1:30" ht="25.5">
      <c r="A175" s="55"/>
      <c r="B175" s="55"/>
      <c r="C175" s="55"/>
      <c r="D175" s="55"/>
      <c r="E175" s="55"/>
      <c r="F175" s="55"/>
      <c r="G175" s="64"/>
      <c r="H175" s="64"/>
      <c r="I175" s="64"/>
      <c r="J175" s="64"/>
      <c r="K175" s="64"/>
      <c r="L175" s="55"/>
      <c r="M175" s="44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</row>
    <row r="176" spans="1:30" ht="25.5">
      <c r="A176" s="55"/>
      <c r="B176" s="55"/>
      <c r="C176" s="55"/>
      <c r="D176" s="55"/>
      <c r="E176" s="55"/>
      <c r="F176" s="55"/>
      <c r="G176" s="64"/>
      <c r="H176" s="64"/>
      <c r="I176" s="64"/>
      <c r="J176" s="64"/>
      <c r="K176" s="64"/>
      <c r="L176" s="55"/>
      <c r="M176" s="44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</row>
    <row r="177" spans="1:30" ht="25.5">
      <c r="A177" s="55"/>
      <c r="B177" s="55"/>
      <c r="C177" s="55"/>
      <c r="D177" s="55"/>
      <c r="E177" s="55"/>
      <c r="F177" s="55"/>
      <c r="G177" s="64"/>
      <c r="H177" s="64"/>
      <c r="I177" s="64"/>
      <c r="J177" s="64"/>
      <c r="K177" s="64"/>
      <c r="L177" s="55"/>
      <c r="M177" s="44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</row>
    <row r="178" spans="1:30" ht="25.5">
      <c r="A178" s="55"/>
      <c r="B178" s="55"/>
      <c r="C178" s="55"/>
      <c r="D178" s="55"/>
      <c r="E178" s="55"/>
      <c r="F178" s="55"/>
      <c r="G178" s="64"/>
      <c r="H178" s="64"/>
      <c r="I178" s="64"/>
      <c r="J178" s="64"/>
      <c r="K178" s="64"/>
      <c r="L178" s="55"/>
      <c r="M178" s="44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</row>
    <row r="179" spans="1:30" ht="25.5">
      <c r="A179" s="55"/>
      <c r="B179" s="55"/>
      <c r="C179" s="55"/>
      <c r="D179" s="55"/>
      <c r="E179" s="55"/>
      <c r="F179" s="55"/>
      <c r="G179" s="64"/>
      <c r="H179" s="64"/>
      <c r="I179" s="64"/>
      <c r="J179" s="64"/>
      <c r="K179" s="64"/>
      <c r="L179" s="55"/>
      <c r="M179" s="44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</row>
    <row r="180" spans="1:30" ht="25.5">
      <c r="A180" s="55"/>
      <c r="B180" s="55"/>
      <c r="C180" s="55"/>
      <c r="D180" s="55"/>
      <c r="E180" s="55"/>
      <c r="F180" s="55"/>
      <c r="G180" s="64"/>
      <c r="H180" s="64"/>
      <c r="I180" s="64"/>
      <c r="J180" s="64"/>
      <c r="K180" s="64"/>
      <c r="L180" s="55"/>
      <c r="M180" s="44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</row>
    <row r="181" spans="1:30" ht="25.5">
      <c r="A181" s="55"/>
      <c r="B181" s="55"/>
      <c r="C181" s="55"/>
      <c r="D181" s="55"/>
      <c r="E181" s="55"/>
      <c r="F181" s="55"/>
      <c r="G181" s="64"/>
      <c r="H181" s="64"/>
      <c r="I181" s="64"/>
      <c r="J181" s="64"/>
      <c r="K181" s="64"/>
      <c r="L181" s="55"/>
      <c r="M181" s="44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</row>
    <row r="182" spans="1:30" ht="25.5">
      <c r="A182" s="55"/>
      <c r="B182" s="55"/>
      <c r="C182" s="55"/>
      <c r="D182" s="55"/>
      <c r="E182" s="55"/>
      <c r="F182" s="55"/>
      <c r="G182" s="64"/>
      <c r="H182" s="64"/>
      <c r="I182" s="64"/>
      <c r="J182" s="64"/>
      <c r="K182" s="64"/>
      <c r="L182" s="55"/>
      <c r="M182" s="44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</row>
    <row r="183" spans="1:30" ht="25.5">
      <c r="A183" s="55"/>
      <c r="B183" s="55"/>
      <c r="C183" s="55"/>
      <c r="D183" s="55"/>
      <c r="E183" s="55"/>
      <c r="F183" s="55"/>
      <c r="G183" s="64"/>
      <c r="H183" s="64"/>
      <c r="I183" s="64"/>
      <c r="J183" s="64"/>
      <c r="K183" s="64"/>
      <c r="L183" s="55"/>
      <c r="M183" s="44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</row>
    <row r="184" spans="1:30" ht="25.5">
      <c r="A184" s="55"/>
      <c r="B184" s="55"/>
      <c r="C184" s="55"/>
      <c r="D184" s="55"/>
      <c r="E184" s="55"/>
      <c r="F184" s="55"/>
      <c r="G184" s="64"/>
      <c r="H184" s="64"/>
      <c r="I184" s="64"/>
      <c r="J184" s="64"/>
      <c r="K184" s="64"/>
      <c r="L184" s="55"/>
      <c r="M184" s="44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</row>
    <row r="185" spans="1:30" ht="25.5">
      <c r="A185" s="55"/>
      <c r="B185" s="55"/>
      <c r="C185" s="55"/>
      <c r="D185" s="55"/>
      <c r="E185" s="55"/>
      <c r="F185" s="55"/>
      <c r="G185" s="64"/>
      <c r="H185" s="64"/>
      <c r="I185" s="64"/>
      <c r="J185" s="64"/>
      <c r="K185" s="64"/>
      <c r="L185" s="55"/>
      <c r="M185" s="44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</row>
    <row r="186" spans="1:30" ht="25.5">
      <c r="A186" s="55"/>
      <c r="B186" s="55"/>
      <c r="C186" s="55"/>
      <c r="D186" s="55"/>
      <c r="E186" s="55"/>
      <c r="F186" s="55"/>
      <c r="G186" s="64"/>
      <c r="H186" s="64"/>
      <c r="I186" s="64"/>
      <c r="J186" s="64"/>
      <c r="K186" s="64"/>
      <c r="L186" s="55"/>
      <c r="M186" s="44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</row>
    <row r="187" spans="1:30" ht="25.5">
      <c r="A187" s="55"/>
      <c r="B187" s="55"/>
      <c r="C187" s="55"/>
      <c r="D187" s="55"/>
      <c r="E187" s="55"/>
      <c r="F187" s="55"/>
      <c r="G187" s="64"/>
      <c r="H187" s="64"/>
      <c r="I187" s="64"/>
      <c r="J187" s="64"/>
      <c r="K187" s="64"/>
      <c r="L187" s="55"/>
      <c r="M187" s="44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</row>
    <row r="188" spans="1:30" ht="25.5">
      <c r="A188" s="55"/>
      <c r="B188" s="55"/>
      <c r="C188" s="55"/>
      <c r="D188" s="55"/>
      <c r="E188" s="55"/>
      <c r="F188" s="55"/>
      <c r="G188" s="64"/>
      <c r="H188" s="64"/>
      <c r="I188" s="64"/>
      <c r="J188" s="64"/>
      <c r="K188" s="64"/>
      <c r="L188" s="55"/>
      <c r="M188" s="44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</row>
    <row r="189" spans="1:30" ht="25.5">
      <c r="A189" s="55"/>
      <c r="B189" s="55"/>
      <c r="C189" s="55"/>
      <c r="D189" s="55"/>
      <c r="E189" s="55"/>
      <c r="F189" s="55"/>
      <c r="G189" s="64"/>
      <c r="H189" s="64"/>
      <c r="I189" s="64"/>
      <c r="J189" s="64"/>
      <c r="K189" s="64"/>
      <c r="L189" s="55"/>
      <c r="M189" s="44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</row>
    <row r="190" spans="1:30" ht="25.5">
      <c r="A190" s="55"/>
      <c r="B190" s="55"/>
      <c r="C190" s="55"/>
      <c r="D190" s="55"/>
      <c r="E190" s="55"/>
      <c r="F190" s="55"/>
      <c r="G190" s="64"/>
      <c r="H190" s="64"/>
      <c r="I190" s="64"/>
      <c r="J190" s="64"/>
      <c r="K190" s="64"/>
      <c r="L190" s="55"/>
      <c r="M190" s="44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</row>
    <row r="191" spans="1:30" ht="25.5">
      <c r="A191" s="55"/>
      <c r="B191" s="55"/>
      <c r="C191" s="55"/>
      <c r="D191" s="55"/>
      <c r="E191" s="55"/>
      <c r="F191" s="55"/>
      <c r="G191" s="64"/>
      <c r="H191" s="64"/>
      <c r="I191" s="64"/>
      <c r="J191" s="64"/>
      <c r="K191" s="64"/>
      <c r="L191" s="55"/>
      <c r="M191" s="44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</row>
    <row r="192" spans="1:30" ht="25.5">
      <c r="A192" s="55"/>
      <c r="B192" s="55"/>
      <c r="C192" s="55"/>
      <c r="D192" s="55"/>
      <c r="E192" s="55"/>
      <c r="F192" s="55"/>
      <c r="G192" s="64"/>
      <c r="H192" s="64"/>
      <c r="I192" s="64"/>
      <c r="J192" s="64"/>
      <c r="K192" s="64"/>
      <c r="L192" s="55"/>
      <c r="M192" s="44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</row>
    <row r="193" spans="1:30" ht="25.5">
      <c r="A193" s="55"/>
      <c r="B193" s="55"/>
      <c r="C193" s="55"/>
      <c r="D193" s="55"/>
      <c r="E193" s="55"/>
      <c r="F193" s="55"/>
      <c r="G193" s="64"/>
      <c r="H193" s="64"/>
      <c r="I193" s="64"/>
      <c r="J193" s="64"/>
      <c r="K193" s="64"/>
      <c r="L193" s="55"/>
      <c r="M193" s="44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</row>
    <row r="194" spans="1:30" ht="25.5">
      <c r="A194" s="55"/>
      <c r="B194" s="55"/>
      <c r="C194" s="55"/>
      <c r="D194" s="55"/>
      <c r="E194" s="55"/>
      <c r="F194" s="55"/>
      <c r="G194" s="64"/>
      <c r="H194" s="64"/>
      <c r="I194" s="64"/>
      <c r="J194" s="64"/>
      <c r="K194" s="64"/>
      <c r="L194" s="55"/>
      <c r="M194" s="44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</row>
    <row r="195" spans="1:30" ht="25.5">
      <c r="A195" s="55"/>
      <c r="B195" s="55"/>
      <c r="C195" s="55"/>
      <c r="D195" s="55"/>
      <c r="E195" s="55"/>
      <c r="F195" s="55"/>
      <c r="G195" s="64"/>
      <c r="H195" s="64"/>
      <c r="I195" s="64"/>
      <c r="J195" s="64"/>
      <c r="K195" s="64"/>
      <c r="L195" s="55"/>
      <c r="M195" s="44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</row>
    <row r="196" spans="1:30" ht="25.5">
      <c r="A196" s="55"/>
      <c r="B196" s="55"/>
      <c r="C196" s="55"/>
      <c r="D196" s="55"/>
      <c r="E196" s="55"/>
      <c r="F196" s="55"/>
      <c r="G196" s="64"/>
      <c r="H196" s="64"/>
      <c r="I196" s="64"/>
      <c r="J196" s="64"/>
      <c r="K196" s="64"/>
      <c r="L196" s="55"/>
      <c r="M196" s="44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</row>
    <row r="197" spans="1:30" ht="25.5">
      <c r="A197" s="55"/>
      <c r="B197" s="55"/>
      <c r="C197" s="55"/>
      <c r="D197" s="55"/>
      <c r="E197" s="55"/>
      <c r="F197" s="55"/>
      <c r="G197" s="64"/>
      <c r="H197" s="64"/>
      <c r="I197" s="64"/>
      <c r="J197" s="64"/>
      <c r="K197" s="64"/>
      <c r="L197" s="55"/>
      <c r="M197" s="44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</row>
    <row r="198" spans="1:30" ht="25.5">
      <c r="A198" s="55"/>
      <c r="B198" s="55"/>
      <c r="C198" s="55"/>
      <c r="D198" s="55"/>
      <c r="E198" s="55"/>
      <c r="F198" s="55"/>
      <c r="G198" s="64"/>
      <c r="H198" s="64"/>
      <c r="I198" s="64"/>
      <c r="J198" s="64"/>
      <c r="K198" s="64"/>
      <c r="L198" s="55"/>
      <c r="M198" s="44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</row>
    <row r="199" spans="1:30" ht="25.5">
      <c r="A199" s="55"/>
      <c r="B199" s="55"/>
      <c r="C199" s="55"/>
      <c r="D199" s="55"/>
      <c r="E199" s="55"/>
      <c r="F199" s="55"/>
      <c r="G199" s="64"/>
      <c r="H199" s="64"/>
      <c r="I199" s="64"/>
      <c r="J199" s="64"/>
      <c r="K199" s="64"/>
      <c r="L199" s="55"/>
      <c r="M199" s="44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</row>
    <row r="200" spans="1:30" ht="25.5">
      <c r="A200" s="55"/>
      <c r="B200" s="55"/>
      <c r="C200" s="55"/>
      <c r="D200" s="55"/>
      <c r="E200" s="55"/>
      <c r="F200" s="55"/>
      <c r="G200" s="64"/>
      <c r="H200" s="64"/>
      <c r="I200" s="64"/>
      <c r="J200" s="64"/>
      <c r="K200" s="64"/>
      <c r="L200" s="55"/>
      <c r="M200" s="44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</row>
    <row r="201" spans="1:30" ht="25.5">
      <c r="A201" s="55"/>
      <c r="B201" s="55"/>
      <c r="C201" s="55"/>
      <c r="D201" s="55"/>
      <c r="E201" s="55"/>
      <c r="F201" s="55"/>
      <c r="G201" s="64"/>
      <c r="H201" s="64"/>
      <c r="I201" s="64"/>
      <c r="J201" s="64"/>
      <c r="K201" s="64"/>
      <c r="L201" s="55"/>
      <c r="M201" s="44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</row>
    <row r="202" spans="1:30" ht="25.5">
      <c r="A202" s="55"/>
      <c r="B202" s="55"/>
      <c r="C202" s="55"/>
      <c r="D202" s="55"/>
      <c r="E202" s="55"/>
      <c r="F202" s="55"/>
      <c r="G202" s="64"/>
      <c r="H202" s="64"/>
      <c r="I202" s="64"/>
      <c r="J202" s="64"/>
      <c r="K202" s="64"/>
      <c r="L202" s="55"/>
      <c r="M202" s="44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</row>
    <row r="203" spans="1:30" ht="25.5">
      <c r="A203" s="55"/>
      <c r="B203" s="55"/>
      <c r="C203" s="55"/>
      <c r="D203" s="55"/>
      <c r="E203" s="55"/>
      <c r="F203" s="55"/>
      <c r="G203" s="64"/>
      <c r="H203" s="64"/>
      <c r="I203" s="64"/>
      <c r="J203" s="64"/>
      <c r="K203" s="64"/>
      <c r="L203" s="55"/>
      <c r="M203" s="44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</row>
    <row r="204" spans="1:30" ht="25.5">
      <c r="A204" s="55"/>
      <c r="B204" s="55"/>
      <c r="C204" s="55"/>
      <c r="D204" s="55"/>
      <c r="E204" s="55"/>
      <c r="F204" s="55"/>
      <c r="G204" s="64"/>
      <c r="H204" s="64"/>
      <c r="I204" s="64"/>
      <c r="J204" s="64"/>
      <c r="K204" s="64"/>
      <c r="L204" s="55"/>
      <c r="M204" s="44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</row>
    <row r="205" spans="1:30" ht="25.5">
      <c r="A205" s="55"/>
      <c r="B205" s="55"/>
      <c r="C205" s="55"/>
      <c r="D205" s="55"/>
      <c r="E205" s="55"/>
      <c r="F205" s="55"/>
      <c r="G205" s="64"/>
      <c r="H205" s="64"/>
      <c r="I205" s="64"/>
      <c r="J205" s="64"/>
      <c r="K205" s="64"/>
      <c r="L205" s="55"/>
      <c r="M205" s="44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</row>
    <row r="206" spans="1:30" ht="25.5">
      <c r="A206" s="55"/>
      <c r="B206" s="55"/>
      <c r="C206" s="55"/>
      <c r="D206" s="55"/>
      <c r="E206" s="55"/>
      <c r="F206" s="55"/>
      <c r="G206" s="64"/>
      <c r="H206" s="64"/>
      <c r="I206" s="64"/>
      <c r="J206" s="64"/>
      <c r="K206" s="64"/>
      <c r="L206" s="55"/>
      <c r="M206" s="44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</row>
    <row r="207" spans="1:30" ht="25.5">
      <c r="A207" s="55"/>
      <c r="B207" s="55"/>
      <c r="C207" s="55"/>
      <c r="D207" s="55"/>
      <c r="E207" s="55"/>
      <c r="F207" s="55"/>
      <c r="G207" s="64"/>
      <c r="H207" s="64"/>
      <c r="I207" s="64"/>
      <c r="J207" s="64"/>
      <c r="K207" s="64"/>
      <c r="L207" s="55"/>
      <c r="M207" s="44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</row>
    <row r="208" spans="1:30" ht="25.5">
      <c r="A208" s="55"/>
      <c r="B208" s="55"/>
      <c r="C208" s="55"/>
      <c r="D208" s="55"/>
      <c r="E208" s="55"/>
      <c r="F208" s="55"/>
      <c r="G208" s="64"/>
      <c r="H208" s="64"/>
      <c r="I208" s="64"/>
      <c r="J208" s="64"/>
      <c r="K208" s="64"/>
      <c r="L208" s="55"/>
      <c r="M208" s="44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</row>
    <row r="209" spans="1:30" ht="25.5">
      <c r="A209" s="55"/>
      <c r="B209" s="55"/>
      <c r="C209" s="55"/>
      <c r="D209" s="55"/>
      <c r="E209" s="55"/>
      <c r="F209" s="55"/>
      <c r="G209" s="64"/>
      <c r="H209" s="64"/>
      <c r="I209" s="64"/>
      <c r="J209" s="64"/>
      <c r="K209" s="64"/>
      <c r="L209" s="55"/>
      <c r="M209" s="44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</row>
    <row r="210" spans="1:30" ht="25.5">
      <c r="A210" s="55"/>
      <c r="B210" s="55"/>
      <c r="C210" s="55"/>
      <c r="D210" s="55"/>
      <c r="E210" s="55"/>
      <c r="F210" s="55"/>
      <c r="G210" s="64"/>
      <c r="H210" s="64"/>
      <c r="I210" s="64"/>
      <c r="J210" s="64"/>
      <c r="K210" s="64"/>
      <c r="L210" s="55"/>
      <c r="M210" s="44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</row>
    <row r="211" spans="1:30" ht="25.5">
      <c r="A211" s="55"/>
      <c r="B211" s="55"/>
      <c r="C211" s="55"/>
      <c r="D211" s="55"/>
      <c r="E211" s="55"/>
      <c r="F211" s="55"/>
      <c r="G211" s="64"/>
      <c r="H211" s="64"/>
      <c r="I211" s="64"/>
      <c r="J211" s="64"/>
      <c r="K211" s="64"/>
      <c r="L211" s="55"/>
      <c r="M211" s="44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</row>
    <row r="212" spans="1:30" ht="25.5">
      <c r="A212" s="55"/>
      <c r="B212" s="55"/>
      <c r="C212" s="55"/>
      <c r="D212" s="55"/>
      <c r="E212" s="55"/>
      <c r="F212" s="55"/>
      <c r="G212" s="64"/>
      <c r="H212" s="64"/>
      <c r="I212" s="64"/>
      <c r="J212" s="64"/>
      <c r="K212" s="64"/>
      <c r="L212" s="55"/>
      <c r="M212" s="44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</row>
    <row r="213" spans="1:30" ht="25.5">
      <c r="A213" s="55"/>
      <c r="B213" s="55"/>
      <c r="C213" s="55"/>
      <c r="D213" s="55"/>
      <c r="E213" s="55"/>
      <c r="F213" s="55"/>
      <c r="G213" s="64"/>
      <c r="H213" s="64"/>
      <c r="I213" s="64"/>
      <c r="J213" s="64"/>
      <c r="K213" s="64"/>
      <c r="L213" s="55"/>
      <c r="M213" s="44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</row>
    <row r="214" spans="1:30" ht="25.5">
      <c r="A214" s="55"/>
      <c r="B214" s="55"/>
      <c r="C214" s="55"/>
      <c r="D214" s="55"/>
      <c r="E214" s="55"/>
      <c r="F214" s="55"/>
      <c r="G214" s="64"/>
      <c r="H214" s="64"/>
      <c r="I214" s="64"/>
      <c r="J214" s="64"/>
      <c r="K214" s="64"/>
      <c r="L214" s="55"/>
      <c r="M214" s="44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</row>
    <row r="215" spans="1:30" ht="25.5">
      <c r="A215" s="55"/>
      <c r="B215" s="55"/>
      <c r="C215" s="55"/>
      <c r="D215" s="55"/>
      <c r="E215" s="55"/>
      <c r="F215" s="55"/>
      <c r="G215" s="64"/>
      <c r="H215" s="64"/>
      <c r="I215" s="64"/>
      <c r="J215" s="64"/>
      <c r="K215" s="64"/>
      <c r="L215" s="55"/>
      <c r="M215" s="44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</row>
    <row r="216" spans="1:30" ht="25.5">
      <c r="A216" s="55"/>
      <c r="B216" s="55"/>
      <c r="C216" s="55"/>
      <c r="D216" s="55"/>
      <c r="E216" s="55"/>
      <c r="F216" s="55"/>
      <c r="G216" s="64"/>
      <c r="H216" s="64"/>
      <c r="I216" s="64"/>
      <c r="J216" s="64"/>
      <c r="K216" s="64"/>
      <c r="L216" s="55"/>
      <c r="M216" s="44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</row>
    <row r="217" spans="1:30" ht="25.5">
      <c r="A217" s="55"/>
      <c r="B217" s="55"/>
      <c r="C217" s="55"/>
      <c r="D217" s="55"/>
      <c r="E217" s="55"/>
      <c r="F217" s="55"/>
      <c r="G217" s="64"/>
      <c r="H217" s="64"/>
      <c r="I217" s="64"/>
      <c r="J217" s="64"/>
      <c r="K217" s="64"/>
      <c r="L217" s="55"/>
      <c r="M217" s="44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</row>
    <row r="218" spans="1:30" ht="25.5">
      <c r="A218" s="55"/>
      <c r="B218" s="55"/>
      <c r="C218" s="55"/>
      <c r="D218" s="55"/>
      <c r="E218" s="55"/>
      <c r="F218" s="55"/>
      <c r="G218" s="64"/>
      <c r="H218" s="64"/>
      <c r="I218" s="64"/>
      <c r="J218" s="64"/>
      <c r="K218" s="64"/>
      <c r="L218" s="55"/>
      <c r="M218" s="44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</row>
    <row r="219" spans="1:30" ht="25.5">
      <c r="A219" s="55"/>
      <c r="B219" s="55"/>
      <c r="C219" s="55"/>
      <c r="D219" s="55"/>
      <c r="E219" s="55"/>
      <c r="F219" s="55"/>
      <c r="G219" s="64"/>
      <c r="H219" s="64"/>
      <c r="I219" s="64"/>
      <c r="J219" s="64"/>
      <c r="K219" s="64"/>
      <c r="L219" s="55"/>
      <c r="M219" s="44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</row>
    <row r="220" spans="1:30" ht="25.5">
      <c r="A220" s="55"/>
      <c r="B220" s="55"/>
      <c r="C220" s="55"/>
      <c r="D220" s="55"/>
      <c r="E220" s="55"/>
      <c r="F220" s="55"/>
      <c r="G220" s="64"/>
      <c r="H220" s="64"/>
      <c r="I220" s="64"/>
      <c r="J220" s="64"/>
      <c r="K220" s="64"/>
      <c r="L220" s="55"/>
      <c r="M220" s="44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</row>
    <row r="221" spans="1:30" ht="25.5">
      <c r="A221" s="55"/>
      <c r="B221" s="55"/>
      <c r="C221" s="55"/>
      <c r="D221" s="55"/>
      <c r="E221" s="55"/>
      <c r="F221" s="55"/>
      <c r="G221" s="64"/>
      <c r="H221" s="64"/>
      <c r="I221" s="64"/>
      <c r="J221" s="64"/>
      <c r="K221" s="64"/>
      <c r="L221" s="55"/>
      <c r="M221" s="44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</row>
    <row r="222" spans="1:30" ht="25.5">
      <c r="A222" s="55"/>
      <c r="B222" s="55"/>
      <c r="C222" s="55"/>
      <c r="D222" s="55"/>
      <c r="E222" s="55"/>
      <c r="F222" s="55"/>
      <c r="G222" s="64"/>
      <c r="H222" s="64"/>
      <c r="I222" s="64"/>
      <c r="J222" s="64"/>
      <c r="K222" s="64"/>
      <c r="L222" s="55"/>
      <c r="M222" s="44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</row>
    <row r="223" spans="1:30" ht="25.5">
      <c r="A223" s="55"/>
      <c r="B223" s="55"/>
      <c r="C223" s="55"/>
      <c r="D223" s="55"/>
      <c r="E223" s="55"/>
      <c r="F223" s="55"/>
      <c r="G223" s="64"/>
      <c r="H223" s="64"/>
      <c r="I223" s="64"/>
      <c r="J223" s="64"/>
      <c r="K223" s="64"/>
      <c r="L223" s="55"/>
      <c r="M223" s="44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</row>
    <row r="224" spans="1:30" ht="25.5">
      <c r="A224" s="55"/>
      <c r="B224" s="55"/>
      <c r="C224" s="55"/>
      <c r="D224" s="55"/>
      <c r="E224" s="55"/>
      <c r="F224" s="55"/>
      <c r="G224" s="64"/>
      <c r="H224" s="64"/>
      <c r="I224" s="64"/>
      <c r="J224" s="64"/>
      <c r="K224" s="64"/>
      <c r="L224" s="55"/>
      <c r="M224" s="44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</row>
    <row r="225" spans="1:30" ht="25.5">
      <c r="A225" s="55"/>
      <c r="B225" s="55"/>
      <c r="C225" s="55"/>
      <c r="D225" s="55"/>
      <c r="E225" s="55"/>
      <c r="F225" s="55"/>
      <c r="G225" s="64"/>
      <c r="H225" s="64"/>
      <c r="I225" s="64"/>
      <c r="J225" s="64"/>
      <c r="K225" s="64"/>
      <c r="L225" s="55"/>
      <c r="M225" s="44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</row>
    <row r="226" spans="1:30" ht="25.5">
      <c r="A226" s="55"/>
      <c r="B226" s="55"/>
      <c r="C226" s="55"/>
      <c r="D226" s="55"/>
      <c r="E226" s="55"/>
      <c r="F226" s="55"/>
      <c r="G226" s="64"/>
      <c r="H226" s="64"/>
      <c r="I226" s="64"/>
      <c r="J226" s="64"/>
      <c r="K226" s="64"/>
      <c r="L226" s="55"/>
      <c r="M226" s="44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</row>
    <row r="227" spans="1:30" ht="25.5">
      <c r="A227" s="55"/>
      <c r="B227" s="55"/>
      <c r="C227" s="55"/>
      <c r="D227" s="55"/>
      <c r="E227" s="55"/>
      <c r="F227" s="55"/>
      <c r="G227" s="64"/>
      <c r="H227" s="64"/>
      <c r="I227" s="64"/>
      <c r="J227" s="64"/>
      <c r="K227" s="64"/>
      <c r="L227" s="55"/>
      <c r="M227" s="44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</row>
    <row r="228" spans="1:30" ht="25.5">
      <c r="A228" s="55"/>
      <c r="B228" s="55"/>
      <c r="C228" s="55"/>
      <c r="D228" s="55"/>
      <c r="E228" s="55"/>
      <c r="F228" s="55"/>
      <c r="G228" s="64"/>
      <c r="H228" s="64"/>
      <c r="I228" s="64"/>
      <c r="J228" s="64"/>
      <c r="K228" s="64"/>
      <c r="L228" s="55"/>
      <c r="M228" s="44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</row>
    <row r="229" spans="1:30" ht="25.5">
      <c r="A229" s="55"/>
      <c r="B229" s="55"/>
      <c r="C229" s="55"/>
      <c r="D229" s="55"/>
      <c r="E229" s="55"/>
      <c r="F229" s="55"/>
      <c r="G229" s="64"/>
      <c r="H229" s="64"/>
      <c r="I229" s="64"/>
      <c r="J229" s="64"/>
      <c r="K229" s="64"/>
      <c r="L229" s="55"/>
      <c r="M229" s="44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</row>
    <row r="230" spans="1:30" ht="25.5">
      <c r="A230" s="55"/>
      <c r="B230" s="55"/>
      <c r="C230" s="55"/>
      <c r="D230" s="55"/>
      <c r="E230" s="55"/>
      <c r="F230" s="55"/>
      <c r="G230" s="64"/>
      <c r="H230" s="64"/>
      <c r="I230" s="64"/>
      <c r="J230" s="64"/>
      <c r="K230" s="64"/>
      <c r="L230" s="55"/>
      <c r="M230" s="44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</row>
    <row r="231" spans="1:30" ht="25.5">
      <c r="A231" s="55"/>
      <c r="B231" s="55"/>
      <c r="C231" s="55"/>
      <c r="D231" s="55"/>
      <c r="E231" s="55"/>
      <c r="F231" s="55"/>
      <c r="G231" s="64"/>
      <c r="H231" s="64"/>
      <c r="I231" s="64"/>
      <c r="J231" s="64"/>
      <c r="K231" s="64"/>
      <c r="L231" s="55"/>
      <c r="M231" s="44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</row>
    <row r="232" spans="1:30" ht="25.5">
      <c r="A232" s="55"/>
      <c r="B232" s="55"/>
      <c r="C232" s="55"/>
      <c r="D232" s="55"/>
      <c r="E232" s="55"/>
      <c r="F232" s="55"/>
      <c r="G232" s="64"/>
      <c r="H232" s="64"/>
      <c r="I232" s="64"/>
      <c r="J232" s="64"/>
      <c r="K232" s="64"/>
      <c r="L232" s="55"/>
      <c r="M232" s="44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</row>
    <row r="233" spans="1:30" ht="25.5">
      <c r="A233" s="55"/>
      <c r="B233" s="55"/>
      <c r="C233" s="55"/>
      <c r="D233" s="55"/>
      <c r="E233" s="55"/>
      <c r="F233" s="55"/>
      <c r="G233" s="64"/>
      <c r="H233" s="64"/>
      <c r="I233" s="64"/>
      <c r="J233" s="64"/>
      <c r="K233" s="64"/>
      <c r="L233" s="55"/>
      <c r="M233" s="44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</row>
    <row r="234" spans="1:30" ht="25.5">
      <c r="A234" s="55"/>
      <c r="B234" s="55"/>
      <c r="C234" s="55"/>
      <c r="D234" s="55"/>
      <c r="E234" s="55"/>
      <c r="F234" s="55"/>
      <c r="G234" s="64"/>
      <c r="H234" s="64"/>
      <c r="I234" s="64"/>
      <c r="J234" s="64"/>
      <c r="K234" s="64"/>
      <c r="L234" s="55"/>
      <c r="M234" s="44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</row>
    <row r="235" spans="1:30" ht="25.5">
      <c r="A235" s="55"/>
      <c r="B235" s="55"/>
      <c r="C235" s="55"/>
      <c r="D235" s="55"/>
      <c r="E235" s="55"/>
      <c r="F235" s="55"/>
      <c r="G235" s="64"/>
      <c r="H235" s="64"/>
      <c r="I235" s="64"/>
      <c r="J235" s="64"/>
      <c r="K235" s="64"/>
      <c r="L235" s="55"/>
      <c r="M235" s="44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</row>
    <row r="236" spans="1:30" ht="25.5">
      <c r="A236" s="55"/>
      <c r="B236" s="55"/>
      <c r="C236" s="55"/>
      <c r="D236" s="55"/>
      <c r="E236" s="55"/>
      <c r="F236" s="55"/>
      <c r="G236" s="64"/>
      <c r="H236" s="64"/>
      <c r="I236" s="64"/>
      <c r="J236" s="64"/>
      <c r="K236" s="64"/>
      <c r="L236" s="64"/>
      <c r="M236" s="44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</row>
    <row r="237" spans="1:30" ht="25.5">
      <c r="A237" s="55"/>
      <c r="B237" s="55"/>
      <c r="C237" s="55"/>
      <c r="D237" s="55"/>
      <c r="E237" s="55"/>
      <c r="F237" s="55"/>
      <c r="G237" s="64"/>
      <c r="H237" s="64"/>
      <c r="I237" s="64"/>
      <c r="J237" s="64"/>
      <c r="K237" s="64"/>
      <c r="L237" s="64"/>
      <c r="M237" s="44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</row>
    <row r="238" spans="1:30" ht="25.5">
      <c r="A238" s="55"/>
      <c r="B238" s="55"/>
      <c r="C238" s="55"/>
      <c r="D238" s="55"/>
      <c r="E238" s="55"/>
      <c r="F238" s="55"/>
      <c r="G238" s="64"/>
      <c r="H238" s="64"/>
      <c r="I238" s="64"/>
      <c r="J238" s="64"/>
      <c r="K238" s="64"/>
      <c r="L238" s="64"/>
      <c r="M238" s="44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</row>
    <row r="239" spans="1:30" ht="25.5">
      <c r="A239" s="55"/>
      <c r="B239" s="55"/>
      <c r="C239" s="55"/>
      <c r="D239" s="55"/>
      <c r="E239" s="55"/>
      <c r="F239" s="55"/>
      <c r="G239" s="64"/>
      <c r="H239" s="64"/>
      <c r="I239" s="64"/>
      <c r="J239" s="64"/>
      <c r="K239" s="64"/>
      <c r="L239" s="64"/>
      <c r="M239" s="44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</row>
    <row r="240" spans="1:30" ht="25.5">
      <c r="A240" s="55"/>
      <c r="B240" s="55"/>
      <c r="C240" s="55"/>
      <c r="D240" s="55"/>
      <c r="E240" s="55"/>
      <c r="F240" s="55"/>
      <c r="G240" s="64"/>
      <c r="H240" s="64"/>
      <c r="I240" s="64"/>
      <c r="J240" s="64"/>
      <c r="K240" s="64"/>
      <c r="L240" s="64"/>
      <c r="M240" s="44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</row>
    <row r="241" spans="1:30" ht="25.5">
      <c r="A241" s="55"/>
      <c r="B241" s="55"/>
      <c r="C241" s="55"/>
      <c r="D241" s="55"/>
      <c r="E241" s="55"/>
      <c r="F241" s="55"/>
      <c r="G241" s="64"/>
      <c r="H241" s="64"/>
      <c r="I241" s="64"/>
      <c r="J241" s="64"/>
      <c r="K241" s="64"/>
      <c r="L241" s="64"/>
      <c r="M241" s="44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</row>
    <row r="242" spans="1:30" ht="25.5">
      <c r="A242" s="55"/>
      <c r="B242" s="55"/>
      <c r="C242" s="55"/>
      <c r="D242" s="55"/>
      <c r="E242" s="55"/>
      <c r="F242" s="55"/>
      <c r="G242" s="64"/>
      <c r="H242" s="64"/>
      <c r="I242" s="64"/>
      <c r="J242" s="64"/>
      <c r="K242" s="64"/>
      <c r="L242" s="64"/>
      <c r="M242" s="44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</row>
    <row r="243" spans="1:30" ht="25.5">
      <c r="A243" s="55"/>
      <c r="B243" s="55"/>
      <c r="C243" s="55"/>
      <c r="D243" s="55"/>
      <c r="E243" s="55"/>
      <c r="F243" s="55"/>
      <c r="G243" s="64"/>
      <c r="H243" s="64"/>
      <c r="I243" s="64"/>
      <c r="J243" s="64"/>
      <c r="K243" s="64"/>
      <c r="L243" s="64"/>
      <c r="M243" s="44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</row>
    <row r="244" spans="1:30" ht="25.5">
      <c r="A244" s="55"/>
      <c r="B244" s="55"/>
      <c r="C244" s="55"/>
      <c r="D244" s="55"/>
      <c r="E244" s="55"/>
      <c r="F244" s="55"/>
      <c r="G244" s="64"/>
      <c r="H244" s="64"/>
      <c r="I244" s="64"/>
      <c r="J244" s="64"/>
      <c r="K244" s="64"/>
      <c r="L244" s="64"/>
      <c r="M244" s="44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</row>
    <row r="245" spans="1:30" ht="25.5">
      <c r="A245" s="55"/>
      <c r="B245" s="55"/>
      <c r="C245" s="55"/>
      <c r="D245" s="55"/>
      <c r="E245" s="55"/>
      <c r="F245" s="55"/>
      <c r="G245" s="64"/>
      <c r="H245" s="64"/>
      <c r="I245" s="64"/>
      <c r="J245" s="64"/>
      <c r="K245" s="64"/>
      <c r="L245" s="64"/>
      <c r="M245" s="44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</row>
    <row r="246" spans="1:30" ht="25.5">
      <c r="A246" s="55"/>
      <c r="B246" s="55"/>
      <c r="C246" s="55"/>
      <c r="D246" s="55"/>
      <c r="E246" s="55"/>
      <c r="F246" s="55"/>
      <c r="G246" s="64"/>
      <c r="H246" s="64"/>
      <c r="I246" s="64"/>
      <c r="J246" s="64"/>
      <c r="K246" s="64"/>
      <c r="L246" s="64"/>
      <c r="M246" s="44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</row>
    <row r="247" spans="1:30" ht="25.5">
      <c r="A247" s="55"/>
      <c r="B247" s="55"/>
      <c r="C247" s="55"/>
      <c r="D247" s="55"/>
      <c r="E247" s="55"/>
      <c r="F247" s="55"/>
      <c r="G247" s="64"/>
      <c r="H247" s="64"/>
      <c r="I247" s="64"/>
      <c r="J247" s="64"/>
      <c r="K247" s="64"/>
      <c r="L247" s="64"/>
      <c r="M247" s="44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</row>
    <row r="248" spans="1:30" ht="25.5">
      <c r="A248" s="55"/>
      <c r="B248" s="55"/>
      <c r="C248" s="55"/>
      <c r="D248" s="55"/>
      <c r="E248" s="55"/>
      <c r="F248" s="55"/>
      <c r="G248" s="64"/>
      <c r="H248" s="64"/>
      <c r="I248" s="64"/>
      <c r="J248" s="64"/>
      <c r="K248" s="64"/>
      <c r="L248" s="64"/>
      <c r="M248" s="44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</row>
    <row r="249" spans="1:30" ht="25.5">
      <c r="A249" s="55"/>
      <c r="B249" s="55"/>
      <c r="C249" s="55"/>
      <c r="D249" s="55"/>
      <c r="E249" s="55"/>
      <c r="F249" s="55"/>
      <c r="G249" s="64"/>
      <c r="H249" s="64"/>
      <c r="I249" s="64"/>
      <c r="J249" s="64"/>
      <c r="K249" s="64"/>
      <c r="L249" s="64"/>
      <c r="M249" s="44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</row>
    <row r="250" spans="1:30" ht="25.5">
      <c r="A250" s="55"/>
      <c r="B250" s="55"/>
      <c r="C250" s="55"/>
      <c r="D250" s="55"/>
      <c r="E250" s="55"/>
      <c r="F250" s="55"/>
      <c r="G250" s="64"/>
      <c r="H250" s="64"/>
      <c r="I250" s="64"/>
      <c r="J250" s="64"/>
      <c r="K250" s="64"/>
      <c r="L250" s="64"/>
      <c r="M250" s="44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</row>
    <row r="251" spans="1:30" ht="25.5">
      <c r="A251" s="55"/>
      <c r="B251" s="55"/>
      <c r="C251" s="55"/>
      <c r="D251" s="55"/>
      <c r="E251" s="55"/>
      <c r="F251" s="55"/>
      <c r="G251" s="64"/>
      <c r="H251" s="64"/>
      <c r="I251" s="64"/>
      <c r="J251" s="64"/>
      <c r="K251" s="64"/>
      <c r="L251" s="64"/>
      <c r="M251" s="44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</row>
    <row r="252" spans="1:30" ht="25.5">
      <c r="A252" s="55"/>
      <c r="B252" s="55"/>
      <c r="C252" s="55"/>
      <c r="D252" s="55"/>
      <c r="E252" s="55"/>
      <c r="F252" s="55"/>
      <c r="G252" s="64"/>
      <c r="H252" s="64"/>
      <c r="I252" s="64"/>
      <c r="J252" s="64"/>
      <c r="K252" s="64"/>
      <c r="L252" s="64"/>
      <c r="M252" s="44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</row>
    <row r="253" spans="1:30" ht="25.5">
      <c r="A253" s="55"/>
      <c r="B253" s="55"/>
      <c r="C253" s="55"/>
      <c r="D253" s="55"/>
      <c r="E253" s="55"/>
      <c r="F253" s="55"/>
      <c r="G253" s="64"/>
      <c r="H253" s="64"/>
      <c r="I253" s="64"/>
      <c r="J253" s="64"/>
      <c r="K253" s="64"/>
      <c r="L253" s="64"/>
      <c r="M253" s="44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</row>
    <row r="254" spans="1:30" ht="25.5">
      <c r="A254" s="55"/>
      <c r="B254" s="55"/>
      <c r="C254" s="55"/>
      <c r="D254" s="55"/>
      <c r="E254" s="55"/>
      <c r="F254" s="55"/>
      <c r="G254" s="64"/>
      <c r="H254" s="64"/>
      <c r="I254" s="64"/>
      <c r="J254" s="64"/>
      <c r="K254" s="64"/>
      <c r="L254" s="64"/>
      <c r="M254" s="44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</row>
    <row r="255" spans="1:30" ht="25.5">
      <c r="A255" s="55"/>
      <c r="B255" s="55"/>
      <c r="C255" s="55"/>
      <c r="D255" s="55"/>
      <c r="E255" s="55"/>
      <c r="F255" s="55"/>
      <c r="G255" s="64"/>
      <c r="H255" s="64"/>
      <c r="I255" s="64"/>
      <c r="J255" s="64"/>
      <c r="K255" s="64"/>
      <c r="L255" s="64"/>
      <c r="M255" s="44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</row>
    <row r="256" spans="1:30" ht="25.5">
      <c r="A256" s="55"/>
      <c r="B256" s="55"/>
      <c r="C256" s="55"/>
      <c r="D256" s="55"/>
      <c r="E256" s="55"/>
      <c r="F256" s="55"/>
      <c r="G256" s="64"/>
      <c r="H256" s="64"/>
      <c r="I256" s="64"/>
      <c r="J256" s="64"/>
      <c r="K256" s="64"/>
      <c r="L256" s="64"/>
      <c r="M256" s="44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</row>
    <row r="257" spans="1:30" ht="25.5">
      <c r="A257" s="55"/>
      <c r="B257" s="55"/>
      <c r="C257" s="55"/>
      <c r="D257" s="55"/>
      <c r="E257" s="55"/>
      <c r="F257" s="55"/>
      <c r="G257" s="64"/>
      <c r="H257" s="64"/>
      <c r="I257" s="64"/>
      <c r="J257" s="64"/>
      <c r="K257" s="64"/>
      <c r="L257" s="64"/>
      <c r="M257" s="44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</row>
    <row r="258" spans="1:30" ht="25.5">
      <c r="A258" s="55"/>
      <c r="B258" s="55"/>
      <c r="C258" s="55"/>
      <c r="D258" s="55"/>
      <c r="E258" s="55"/>
      <c r="F258" s="55"/>
      <c r="G258" s="64"/>
      <c r="H258" s="64"/>
      <c r="I258" s="64"/>
      <c r="J258" s="64"/>
      <c r="K258" s="64"/>
      <c r="L258" s="64"/>
      <c r="M258" s="44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</row>
    <row r="259" spans="1:30" ht="25.5">
      <c r="A259" s="55"/>
      <c r="B259" s="55"/>
      <c r="C259" s="55"/>
      <c r="D259" s="55"/>
      <c r="E259" s="55"/>
      <c r="F259" s="55"/>
      <c r="G259" s="64"/>
      <c r="H259" s="64"/>
      <c r="I259" s="64"/>
      <c r="J259" s="64"/>
      <c r="K259" s="64"/>
      <c r="L259" s="64"/>
      <c r="M259" s="44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</row>
    <row r="260" spans="1:30" ht="25.5">
      <c r="A260" s="55"/>
      <c r="B260" s="55"/>
      <c r="C260" s="55"/>
      <c r="D260" s="55"/>
      <c r="E260" s="55"/>
      <c r="F260" s="55"/>
      <c r="G260" s="64"/>
      <c r="H260" s="64"/>
      <c r="I260" s="64"/>
      <c r="J260" s="64"/>
      <c r="K260" s="64"/>
      <c r="L260" s="64"/>
      <c r="M260" s="44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</row>
    <row r="261" spans="1:30" ht="25.5">
      <c r="A261" s="55"/>
      <c r="B261" s="55"/>
      <c r="C261" s="55"/>
      <c r="D261" s="55"/>
      <c r="E261" s="55"/>
      <c r="F261" s="55"/>
      <c r="G261" s="64"/>
      <c r="H261" s="64"/>
      <c r="I261" s="64"/>
      <c r="J261" s="64"/>
      <c r="K261" s="64"/>
      <c r="L261" s="64"/>
      <c r="M261" s="44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</row>
    <row r="262" spans="1:30" ht="25.5">
      <c r="A262" s="55"/>
      <c r="B262" s="55"/>
      <c r="C262" s="55"/>
      <c r="D262" s="55"/>
      <c r="E262" s="55"/>
      <c r="F262" s="55"/>
      <c r="G262" s="64"/>
      <c r="H262" s="64"/>
      <c r="I262" s="64"/>
      <c r="J262" s="64"/>
      <c r="K262" s="64"/>
      <c r="L262" s="64"/>
      <c r="M262" s="44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</row>
    <row r="263" spans="1:30" ht="25.5">
      <c r="A263" s="55"/>
      <c r="B263" s="55"/>
      <c r="C263" s="55"/>
      <c r="D263" s="55"/>
      <c r="E263" s="55"/>
      <c r="F263" s="55"/>
      <c r="G263" s="64"/>
      <c r="H263" s="64"/>
      <c r="I263" s="64"/>
      <c r="J263" s="64"/>
      <c r="K263" s="64"/>
      <c r="L263" s="64"/>
      <c r="M263" s="44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</row>
    <row r="264" spans="1:30" ht="25.5">
      <c r="A264" s="55"/>
      <c r="B264" s="55"/>
      <c r="C264" s="55"/>
      <c r="D264" s="55"/>
      <c r="E264" s="55"/>
      <c r="F264" s="55"/>
      <c r="G264" s="64"/>
      <c r="H264" s="64"/>
      <c r="I264" s="64"/>
      <c r="J264" s="64"/>
      <c r="K264" s="64"/>
      <c r="L264" s="64"/>
      <c r="M264" s="44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</row>
    <row r="265" spans="1:30" ht="25.5">
      <c r="A265" s="55"/>
      <c r="B265" s="55"/>
      <c r="C265" s="55"/>
      <c r="D265" s="55"/>
      <c r="E265" s="55"/>
      <c r="F265" s="55"/>
      <c r="G265" s="64"/>
      <c r="H265" s="64"/>
      <c r="I265" s="64"/>
      <c r="J265" s="64"/>
      <c r="K265" s="64"/>
      <c r="L265" s="64"/>
      <c r="M265" s="44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</row>
    <row r="266" spans="1:30" ht="25.5">
      <c r="A266" s="55"/>
      <c r="B266" s="55"/>
      <c r="C266" s="55"/>
      <c r="D266" s="55"/>
      <c r="E266" s="55"/>
      <c r="F266" s="55"/>
      <c r="G266" s="64"/>
      <c r="H266" s="64"/>
      <c r="I266" s="64"/>
      <c r="J266" s="64"/>
      <c r="K266" s="64"/>
      <c r="L266" s="64"/>
      <c r="M266" s="44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</row>
    <row r="267" spans="1:30" ht="25.5">
      <c r="A267" s="55"/>
      <c r="B267" s="55"/>
      <c r="C267" s="55"/>
      <c r="D267" s="55"/>
      <c r="E267" s="55"/>
      <c r="F267" s="55"/>
      <c r="G267" s="64"/>
      <c r="H267" s="64"/>
      <c r="I267" s="64"/>
      <c r="J267" s="64"/>
      <c r="K267" s="64"/>
      <c r="L267" s="64"/>
      <c r="M267" s="44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</row>
    <row r="268" spans="1:30" ht="25.5">
      <c r="A268" s="55"/>
      <c r="B268" s="55"/>
      <c r="C268" s="55"/>
      <c r="D268" s="55"/>
      <c r="E268" s="55"/>
      <c r="F268" s="55"/>
      <c r="G268" s="64"/>
      <c r="H268" s="64"/>
      <c r="I268" s="64"/>
      <c r="J268" s="64"/>
      <c r="K268" s="64"/>
      <c r="L268" s="64"/>
      <c r="M268" s="44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</row>
    <row r="269" spans="1:30" ht="25.5">
      <c r="A269" s="55"/>
      <c r="B269" s="55"/>
      <c r="C269" s="55"/>
      <c r="D269" s="55"/>
      <c r="E269" s="55"/>
      <c r="F269" s="55"/>
      <c r="G269" s="64"/>
      <c r="H269" s="64"/>
      <c r="I269" s="64"/>
      <c r="J269" s="64"/>
      <c r="K269" s="64"/>
      <c r="L269" s="64"/>
      <c r="M269" s="44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</row>
    <row r="270" spans="1:30" ht="25.5">
      <c r="A270" s="55"/>
      <c r="B270" s="55"/>
      <c r="C270" s="55"/>
      <c r="D270" s="55"/>
      <c r="E270" s="55"/>
      <c r="F270" s="55"/>
      <c r="G270" s="64"/>
      <c r="H270" s="64"/>
      <c r="I270" s="64"/>
      <c r="J270" s="64"/>
      <c r="K270" s="64"/>
      <c r="L270" s="64"/>
      <c r="M270" s="44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</row>
    <row r="271" spans="1:30" ht="25.5">
      <c r="A271" s="55"/>
      <c r="B271" s="55"/>
      <c r="C271" s="55"/>
      <c r="D271" s="55"/>
      <c r="E271" s="55"/>
      <c r="F271" s="55"/>
      <c r="G271" s="64"/>
      <c r="H271" s="64"/>
      <c r="I271" s="64"/>
      <c r="J271" s="64"/>
      <c r="K271" s="64"/>
      <c r="L271" s="64"/>
      <c r="M271" s="44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</row>
    <row r="272" spans="1:30" ht="25.5">
      <c r="A272" s="55"/>
      <c r="B272" s="55"/>
      <c r="C272" s="55"/>
      <c r="D272" s="55"/>
      <c r="E272" s="55"/>
      <c r="F272" s="55"/>
      <c r="G272" s="64"/>
      <c r="H272" s="64"/>
      <c r="I272" s="64"/>
      <c r="J272" s="64"/>
      <c r="K272" s="64"/>
      <c r="L272" s="64"/>
      <c r="M272" s="44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</row>
    <row r="273" spans="1:30" ht="25.5">
      <c r="A273" s="55"/>
      <c r="B273" s="55"/>
      <c r="C273" s="55"/>
      <c r="D273" s="55"/>
      <c r="E273" s="55"/>
      <c r="F273" s="55"/>
      <c r="G273" s="64"/>
      <c r="H273" s="64"/>
      <c r="I273" s="64"/>
      <c r="J273" s="64"/>
      <c r="K273" s="64"/>
      <c r="L273" s="64"/>
      <c r="M273" s="44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</row>
    <row r="274" spans="1:30" ht="25.5">
      <c r="A274" s="55"/>
      <c r="B274" s="55"/>
      <c r="C274" s="55"/>
      <c r="D274" s="55"/>
      <c r="E274" s="55"/>
      <c r="F274" s="55"/>
      <c r="G274" s="64"/>
      <c r="H274" s="64"/>
      <c r="I274" s="64"/>
      <c r="J274" s="64"/>
      <c r="K274" s="64"/>
      <c r="L274" s="64"/>
      <c r="M274" s="44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</row>
    <row r="275" spans="1:30" ht="25.5">
      <c r="A275" s="55"/>
      <c r="B275" s="55"/>
      <c r="C275" s="55"/>
      <c r="D275" s="55"/>
      <c r="E275" s="55"/>
      <c r="F275" s="55"/>
      <c r="G275" s="64"/>
      <c r="H275" s="64"/>
      <c r="I275" s="64"/>
      <c r="J275" s="64"/>
      <c r="K275" s="64"/>
      <c r="L275" s="64"/>
      <c r="M275" s="44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</row>
    <row r="276" spans="1:30" ht="25.5">
      <c r="A276" s="55"/>
      <c r="B276" s="55"/>
      <c r="C276" s="55"/>
      <c r="D276" s="55"/>
      <c r="E276" s="55"/>
      <c r="F276" s="55"/>
      <c r="G276" s="64"/>
      <c r="H276" s="64"/>
      <c r="I276" s="64"/>
      <c r="J276" s="64"/>
      <c r="K276" s="64"/>
      <c r="L276" s="64"/>
      <c r="M276" s="44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</row>
    <row r="277" spans="1:30" ht="25.5">
      <c r="A277" s="55"/>
      <c r="B277" s="55"/>
      <c r="C277" s="55"/>
      <c r="D277" s="55"/>
      <c r="E277" s="55"/>
      <c r="F277" s="55"/>
      <c r="G277" s="64"/>
      <c r="H277" s="64"/>
      <c r="I277" s="64"/>
      <c r="J277" s="64"/>
      <c r="K277" s="64"/>
      <c r="L277" s="64"/>
      <c r="M277" s="44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</row>
    <row r="278" spans="1:30" ht="25.5">
      <c r="A278" s="55"/>
      <c r="B278" s="55"/>
      <c r="C278" s="55"/>
      <c r="D278" s="55"/>
      <c r="E278" s="55"/>
      <c r="F278" s="55"/>
      <c r="G278" s="64"/>
      <c r="H278" s="64"/>
      <c r="I278" s="64"/>
      <c r="J278" s="64"/>
      <c r="K278" s="64"/>
      <c r="L278" s="64"/>
      <c r="M278" s="44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</row>
    <row r="279" spans="1:30" ht="25.5">
      <c r="A279" s="55"/>
      <c r="B279" s="55"/>
      <c r="C279" s="55"/>
      <c r="D279" s="55"/>
      <c r="E279" s="55"/>
      <c r="F279" s="55"/>
      <c r="G279" s="64"/>
      <c r="H279" s="64"/>
      <c r="I279" s="64"/>
      <c r="J279" s="64"/>
      <c r="K279" s="64"/>
      <c r="L279" s="64"/>
      <c r="M279" s="44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</row>
    <row r="280" spans="1:30" ht="25.5">
      <c r="A280" s="55"/>
      <c r="B280" s="55"/>
      <c r="C280" s="55"/>
      <c r="D280" s="55"/>
      <c r="E280" s="55"/>
      <c r="F280" s="55"/>
      <c r="G280" s="64"/>
      <c r="H280" s="64"/>
      <c r="I280" s="64"/>
      <c r="J280" s="64"/>
      <c r="K280" s="64"/>
      <c r="L280" s="64"/>
      <c r="M280" s="44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</row>
    <row r="281" spans="1:30" ht="25.5">
      <c r="A281" s="55"/>
      <c r="B281" s="55"/>
      <c r="C281" s="55"/>
      <c r="D281" s="55"/>
      <c r="E281" s="55"/>
      <c r="F281" s="55"/>
      <c r="G281" s="64"/>
      <c r="H281" s="64"/>
      <c r="I281" s="64"/>
      <c r="J281" s="64"/>
      <c r="K281" s="64"/>
      <c r="L281" s="64"/>
      <c r="M281" s="44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</row>
    <row r="282" spans="1:30" ht="25.5">
      <c r="A282" s="55"/>
      <c r="B282" s="55"/>
      <c r="C282" s="55"/>
      <c r="D282" s="55"/>
      <c r="E282" s="55"/>
      <c r="F282" s="55"/>
      <c r="G282" s="64"/>
      <c r="H282" s="64"/>
      <c r="I282" s="64"/>
      <c r="J282" s="64"/>
      <c r="K282" s="64"/>
      <c r="L282" s="64"/>
      <c r="M282" s="44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</row>
    <row r="283" spans="1:30" ht="25.5">
      <c r="A283" s="55"/>
      <c r="B283" s="55"/>
      <c r="C283" s="55"/>
      <c r="D283" s="55"/>
      <c r="E283" s="55"/>
      <c r="F283" s="55"/>
      <c r="G283" s="64"/>
      <c r="H283" s="64"/>
      <c r="I283" s="64"/>
      <c r="J283" s="64"/>
      <c r="K283" s="64"/>
      <c r="L283" s="64"/>
      <c r="M283" s="44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</row>
    <row r="284" spans="1:30" ht="25.5">
      <c r="A284" s="55"/>
      <c r="B284" s="55"/>
      <c r="C284" s="55"/>
      <c r="D284" s="55"/>
      <c r="E284" s="55"/>
      <c r="F284" s="55"/>
      <c r="G284" s="64"/>
      <c r="H284" s="64"/>
      <c r="I284" s="64"/>
      <c r="J284" s="64"/>
      <c r="K284" s="64"/>
      <c r="L284" s="64"/>
      <c r="M284" s="44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</row>
    <row r="285" spans="1:30" ht="25.5">
      <c r="A285" s="55"/>
      <c r="B285" s="55"/>
      <c r="C285" s="55"/>
      <c r="D285" s="55"/>
      <c r="E285" s="55"/>
      <c r="F285" s="55"/>
      <c r="G285" s="64"/>
      <c r="H285" s="64"/>
      <c r="I285" s="64"/>
      <c r="J285" s="64"/>
      <c r="K285" s="64"/>
      <c r="L285" s="64"/>
      <c r="M285" s="44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</row>
    <row r="286" spans="1:30" ht="25.5">
      <c r="A286" s="55"/>
      <c r="B286" s="55"/>
      <c r="C286" s="55"/>
      <c r="D286" s="55"/>
      <c r="E286" s="55"/>
      <c r="F286" s="55"/>
      <c r="G286" s="64"/>
      <c r="H286" s="64"/>
      <c r="I286" s="64"/>
      <c r="J286" s="64"/>
      <c r="K286" s="64"/>
      <c r="L286" s="64"/>
      <c r="M286" s="44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</row>
    <row r="287" spans="1:30" ht="25.5">
      <c r="A287" s="55"/>
      <c r="B287" s="55"/>
      <c r="C287" s="55"/>
      <c r="D287" s="55"/>
      <c r="E287" s="55"/>
      <c r="F287" s="55"/>
      <c r="G287" s="64"/>
      <c r="H287" s="64"/>
      <c r="I287" s="64"/>
      <c r="J287" s="64"/>
      <c r="K287" s="64"/>
      <c r="L287" s="64"/>
      <c r="M287" s="44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</row>
    <row r="288" spans="1:30" ht="25.5">
      <c r="A288" s="55"/>
      <c r="B288" s="55"/>
      <c r="C288" s="55"/>
      <c r="D288" s="55"/>
      <c r="E288" s="55"/>
      <c r="F288" s="55"/>
      <c r="G288" s="64"/>
      <c r="H288" s="64"/>
      <c r="I288" s="64"/>
      <c r="J288" s="64"/>
      <c r="K288" s="64"/>
      <c r="L288" s="64"/>
      <c r="M288" s="44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</row>
    <row r="289" spans="1:30" ht="25.5">
      <c r="A289" s="55"/>
      <c r="B289" s="55"/>
      <c r="C289" s="55"/>
      <c r="D289" s="55"/>
      <c r="E289" s="55"/>
      <c r="F289" s="55"/>
      <c r="G289" s="64"/>
      <c r="H289" s="64"/>
      <c r="I289" s="64"/>
      <c r="J289" s="64"/>
      <c r="K289" s="64"/>
      <c r="L289" s="64"/>
      <c r="M289" s="44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</row>
    <row r="290" spans="1:30" ht="25.5">
      <c r="A290" s="55"/>
      <c r="B290" s="55"/>
      <c r="C290" s="55"/>
      <c r="D290" s="55"/>
      <c r="E290" s="55"/>
      <c r="F290" s="55"/>
      <c r="G290" s="64"/>
      <c r="H290" s="64"/>
      <c r="I290" s="64"/>
      <c r="J290" s="64"/>
      <c r="K290" s="64"/>
      <c r="L290" s="64"/>
      <c r="M290" s="44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</row>
    <row r="291" spans="1:30" ht="25.5">
      <c r="A291" s="55"/>
      <c r="B291" s="55"/>
      <c r="C291" s="55"/>
      <c r="D291" s="55"/>
      <c r="E291" s="55"/>
      <c r="F291" s="55"/>
      <c r="G291" s="64"/>
      <c r="H291" s="64"/>
      <c r="I291" s="64"/>
      <c r="J291" s="64"/>
      <c r="K291" s="64"/>
      <c r="L291" s="64"/>
      <c r="M291" s="44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</row>
    <row r="292" spans="1:30" ht="25.5">
      <c r="A292" s="55"/>
      <c r="B292" s="55"/>
      <c r="C292" s="55"/>
      <c r="D292" s="55"/>
      <c r="E292" s="55"/>
      <c r="F292" s="55"/>
      <c r="G292" s="64"/>
      <c r="H292" s="64"/>
      <c r="I292" s="64"/>
      <c r="J292" s="64"/>
      <c r="K292" s="64"/>
      <c r="L292" s="64"/>
      <c r="M292" s="44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</row>
    <row r="293" spans="1:30" ht="25.5">
      <c r="A293" s="55"/>
      <c r="B293" s="55"/>
      <c r="C293" s="55"/>
      <c r="D293" s="55"/>
      <c r="E293" s="55"/>
      <c r="F293" s="55"/>
      <c r="G293" s="64"/>
      <c r="H293" s="64"/>
      <c r="I293" s="64"/>
      <c r="J293" s="64"/>
      <c r="K293" s="64"/>
      <c r="L293" s="64"/>
      <c r="M293" s="44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</row>
    <row r="294" spans="1:30" ht="25.5">
      <c r="A294" s="55"/>
      <c r="B294" s="55"/>
      <c r="C294" s="55"/>
      <c r="D294" s="55"/>
      <c r="E294" s="55"/>
      <c r="F294" s="55"/>
      <c r="G294" s="64"/>
      <c r="H294" s="64"/>
      <c r="I294" s="64"/>
      <c r="J294" s="64"/>
      <c r="K294" s="64"/>
      <c r="L294" s="64"/>
      <c r="M294" s="44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</row>
    <row r="295" spans="1:30" ht="25.5">
      <c r="A295" s="55"/>
      <c r="B295" s="55"/>
      <c r="C295" s="55"/>
      <c r="D295" s="55"/>
      <c r="E295" s="55"/>
      <c r="F295" s="55"/>
      <c r="G295" s="64"/>
      <c r="H295" s="64"/>
      <c r="I295" s="64"/>
      <c r="J295" s="64"/>
      <c r="K295" s="64"/>
      <c r="L295" s="64"/>
      <c r="M295" s="44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</row>
    <row r="296" spans="1:30" ht="25.5">
      <c r="A296" s="55"/>
      <c r="B296" s="55"/>
      <c r="C296" s="55"/>
      <c r="D296" s="55"/>
      <c r="E296" s="55"/>
      <c r="F296" s="55"/>
      <c r="G296" s="64"/>
      <c r="H296" s="64"/>
      <c r="I296" s="64"/>
      <c r="J296" s="64"/>
      <c r="K296" s="64"/>
      <c r="L296" s="64"/>
      <c r="M296" s="44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</row>
    <row r="297" spans="1:30" ht="25.5">
      <c r="A297" s="55"/>
      <c r="B297" s="55"/>
      <c r="C297" s="55"/>
      <c r="D297" s="55"/>
      <c r="E297" s="55"/>
      <c r="F297" s="55"/>
      <c r="G297" s="64"/>
      <c r="H297" s="64"/>
      <c r="I297" s="64"/>
      <c r="J297" s="64"/>
      <c r="K297" s="64"/>
      <c r="L297" s="64"/>
      <c r="M297" s="44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</row>
    <row r="298" spans="1:30" ht="25.5">
      <c r="A298" s="55"/>
      <c r="B298" s="55"/>
      <c r="C298" s="55"/>
      <c r="D298" s="55"/>
      <c r="E298" s="55"/>
      <c r="F298" s="55"/>
      <c r="G298" s="64"/>
      <c r="H298" s="64"/>
      <c r="I298" s="64"/>
      <c r="J298" s="64"/>
      <c r="K298" s="64"/>
      <c r="L298" s="64"/>
      <c r="M298" s="44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</row>
    <row r="299" spans="1:30" ht="25.5">
      <c r="A299" s="55"/>
      <c r="B299" s="55"/>
      <c r="C299" s="55"/>
      <c r="D299" s="55"/>
      <c r="E299" s="55"/>
      <c r="F299" s="55"/>
      <c r="G299" s="64"/>
      <c r="H299" s="64"/>
      <c r="I299" s="64"/>
      <c r="J299" s="64"/>
      <c r="K299" s="64"/>
      <c r="L299" s="64"/>
      <c r="M299" s="44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</row>
    <row r="300" spans="1:30" ht="25.5">
      <c r="A300" s="55"/>
      <c r="B300" s="55"/>
      <c r="C300" s="55"/>
      <c r="D300" s="55"/>
      <c r="E300" s="55"/>
      <c r="F300" s="55"/>
      <c r="G300" s="64"/>
      <c r="H300" s="64"/>
      <c r="I300" s="64"/>
      <c r="J300" s="64"/>
      <c r="K300" s="64"/>
      <c r="L300" s="64"/>
      <c r="M300" s="44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</row>
    <row r="301" spans="1:30" ht="25.5">
      <c r="A301" s="55"/>
      <c r="B301" s="55"/>
      <c r="C301" s="55"/>
      <c r="D301" s="55"/>
      <c r="E301" s="55"/>
      <c r="F301" s="55"/>
      <c r="G301" s="64"/>
      <c r="H301" s="64"/>
      <c r="I301" s="64"/>
      <c r="J301" s="64"/>
      <c r="K301" s="64"/>
      <c r="L301" s="64"/>
      <c r="M301" s="44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</row>
    <row r="302" spans="1:30" ht="25.5">
      <c r="A302" s="55"/>
      <c r="B302" s="55"/>
      <c r="C302" s="55"/>
      <c r="D302" s="55"/>
      <c r="E302" s="55"/>
      <c r="F302" s="55"/>
      <c r="G302" s="64"/>
      <c r="H302" s="64"/>
      <c r="I302" s="64"/>
      <c r="J302" s="64"/>
      <c r="K302" s="64"/>
      <c r="L302" s="64"/>
      <c r="M302" s="44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</row>
    <row r="303" spans="1:30" ht="25.5">
      <c r="A303" s="55"/>
      <c r="B303" s="55"/>
      <c r="C303" s="55"/>
      <c r="D303" s="55"/>
      <c r="E303" s="55"/>
      <c r="F303" s="55"/>
      <c r="G303" s="64"/>
      <c r="H303" s="64"/>
      <c r="I303" s="64"/>
      <c r="J303" s="64"/>
      <c r="K303" s="64"/>
      <c r="L303" s="64"/>
      <c r="M303" s="44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</row>
    <row r="304" spans="1:30" ht="25.5">
      <c r="A304" s="55"/>
      <c r="B304" s="55"/>
      <c r="C304" s="55"/>
      <c r="D304" s="55"/>
      <c r="E304" s="55"/>
      <c r="F304" s="55"/>
      <c r="G304" s="64"/>
      <c r="H304" s="64"/>
      <c r="I304" s="64"/>
      <c r="J304" s="64"/>
      <c r="K304" s="64"/>
      <c r="L304" s="64"/>
      <c r="M304" s="44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</row>
    <row r="305" spans="1:30" ht="25.5">
      <c r="A305" s="55"/>
      <c r="B305" s="55"/>
      <c r="C305" s="55"/>
      <c r="D305" s="55"/>
      <c r="E305" s="55"/>
      <c r="F305" s="55"/>
      <c r="G305" s="64"/>
      <c r="H305" s="64"/>
      <c r="I305" s="64"/>
      <c r="J305" s="64"/>
      <c r="K305" s="64"/>
      <c r="L305" s="64"/>
      <c r="M305" s="44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</row>
    <row r="306" spans="1:30" ht="25.5">
      <c r="A306" s="55"/>
      <c r="B306" s="55"/>
      <c r="C306" s="55"/>
      <c r="D306" s="55"/>
      <c r="E306" s="55"/>
      <c r="F306" s="55"/>
      <c r="G306" s="64"/>
      <c r="H306" s="64"/>
      <c r="I306" s="64"/>
      <c r="J306" s="64"/>
      <c r="K306" s="64"/>
      <c r="L306" s="64"/>
      <c r="M306" s="44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</row>
    <row r="307" spans="1:30" ht="25.5">
      <c r="A307" s="55"/>
      <c r="B307" s="55"/>
      <c r="C307" s="55"/>
      <c r="D307" s="55"/>
      <c r="E307" s="55"/>
      <c r="F307" s="55"/>
      <c r="G307" s="64"/>
      <c r="H307" s="64"/>
      <c r="I307" s="64"/>
      <c r="J307" s="64"/>
      <c r="K307" s="64"/>
      <c r="L307" s="64"/>
      <c r="M307" s="44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</row>
    <row r="308" spans="1:30" ht="25.5">
      <c r="A308" s="55"/>
      <c r="B308" s="55"/>
      <c r="C308" s="55"/>
      <c r="D308" s="55"/>
      <c r="E308" s="55"/>
      <c r="F308" s="55"/>
      <c r="G308" s="64"/>
      <c r="H308" s="64"/>
      <c r="I308" s="64"/>
      <c r="J308" s="64"/>
      <c r="K308" s="64"/>
      <c r="L308" s="64"/>
      <c r="M308" s="44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</row>
    <row r="309" spans="1:30" ht="25.5">
      <c r="A309" s="55"/>
      <c r="B309" s="55"/>
      <c r="C309" s="55"/>
      <c r="D309" s="55"/>
      <c r="E309" s="55"/>
      <c r="F309" s="55"/>
      <c r="G309" s="64"/>
      <c r="H309" s="64"/>
      <c r="I309" s="64"/>
      <c r="J309" s="64"/>
      <c r="K309" s="64"/>
      <c r="L309" s="64"/>
      <c r="M309" s="44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</row>
    <row r="310" spans="1:30" ht="25.5">
      <c r="A310" s="55"/>
      <c r="B310" s="55"/>
      <c r="C310" s="55"/>
      <c r="D310" s="55"/>
      <c r="E310" s="55"/>
      <c r="F310" s="55"/>
      <c r="G310" s="64"/>
      <c r="H310" s="64"/>
      <c r="I310" s="64"/>
      <c r="J310" s="64"/>
      <c r="K310" s="64"/>
      <c r="L310" s="64"/>
      <c r="M310" s="44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</row>
    <row r="311" spans="1:30" ht="25.5">
      <c r="A311" s="55"/>
      <c r="B311" s="55"/>
      <c r="C311" s="55"/>
      <c r="D311" s="55"/>
      <c r="E311" s="55"/>
      <c r="F311" s="55"/>
      <c r="G311" s="64"/>
      <c r="H311" s="64"/>
      <c r="I311" s="64"/>
      <c r="J311" s="64"/>
      <c r="K311" s="64"/>
      <c r="L311" s="64"/>
      <c r="M311" s="44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</row>
    <row r="312" spans="1:30" ht="25.5">
      <c r="A312" s="55"/>
      <c r="B312" s="55"/>
      <c r="C312" s="55"/>
      <c r="D312" s="55"/>
      <c r="E312" s="55"/>
      <c r="F312" s="55"/>
      <c r="G312" s="64"/>
      <c r="H312" s="64"/>
      <c r="I312" s="64"/>
      <c r="J312" s="64"/>
      <c r="K312" s="64"/>
      <c r="L312" s="64"/>
      <c r="M312" s="44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</row>
    <row r="313" spans="1:30" ht="25.5">
      <c r="A313" s="55"/>
      <c r="B313" s="55"/>
      <c r="C313" s="55"/>
      <c r="D313" s="55"/>
      <c r="E313" s="55"/>
      <c r="F313" s="55"/>
      <c r="G313" s="64"/>
      <c r="H313" s="64"/>
      <c r="I313" s="64"/>
      <c r="J313" s="64"/>
      <c r="K313" s="64"/>
      <c r="L313" s="64"/>
      <c r="M313" s="44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</row>
    <row r="314" spans="1:30" ht="25.5">
      <c r="A314" s="55"/>
      <c r="B314" s="55"/>
      <c r="C314" s="55"/>
      <c r="D314" s="55"/>
      <c r="E314" s="55"/>
      <c r="F314" s="55"/>
      <c r="G314" s="64"/>
      <c r="H314" s="64"/>
      <c r="I314" s="64"/>
      <c r="J314" s="64"/>
      <c r="K314" s="64"/>
      <c r="L314" s="64"/>
      <c r="M314" s="44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</row>
    <row r="315" spans="1:30" ht="25.5">
      <c r="A315" s="55"/>
      <c r="B315" s="55"/>
      <c r="C315" s="55"/>
      <c r="D315" s="55"/>
      <c r="E315" s="55"/>
      <c r="F315" s="55"/>
      <c r="G315" s="64"/>
      <c r="H315" s="64"/>
      <c r="I315" s="64"/>
      <c r="J315" s="64"/>
      <c r="K315" s="64"/>
      <c r="L315" s="64"/>
      <c r="M315" s="44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</row>
    <row r="316" spans="1:30" ht="25.5">
      <c r="A316" s="55"/>
      <c r="B316" s="55"/>
      <c r="C316" s="55"/>
      <c r="D316" s="55"/>
      <c r="E316" s="55"/>
      <c r="F316" s="55"/>
      <c r="G316" s="64"/>
      <c r="H316" s="64"/>
      <c r="I316" s="64"/>
      <c r="J316" s="64"/>
      <c r="K316" s="64"/>
      <c r="L316" s="64"/>
      <c r="M316" s="44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</row>
    <row r="317" spans="1:30" ht="25.5">
      <c r="A317" s="55"/>
      <c r="B317" s="55"/>
      <c r="C317" s="55"/>
      <c r="D317" s="55"/>
      <c r="E317" s="55"/>
      <c r="F317" s="55"/>
      <c r="G317" s="64"/>
      <c r="H317" s="64"/>
      <c r="I317" s="64"/>
      <c r="J317" s="64"/>
      <c r="K317" s="64"/>
      <c r="L317" s="64"/>
      <c r="M317" s="44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</row>
    <row r="318" spans="1:30" ht="25.5">
      <c r="A318" s="55"/>
      <c r="B318" s="55"/>
      <c r="C318" s="55"/>
      <c r="D318" s="55"/>
      <c r="E318" s="55"/>
      <c r="F318" s="55"/>
      <c r="G318" s="64"/>
      <c r="H318" s="64"/>
      <c r="I318" s="64"/>
      <c r="J318" s="64"/>
      <c r="K318" s="64"/>
      <c r="L318" s="64"/>
      <c r="M318" s="44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</row>
    <row r="319" spans="1:30" ht="25.5">
      <c r="A319" s="55"/>
      <c r="B319" s="55"/>
      <c r="C319" s="55"/>
      <c r="D319" s="55"/>
      <c r="E319" s="55"/>
      <c r="F319" s="55"/>
      <c r="G319" s="64"/>
      <c r="H319" s="64"/>
      <c r="I319" s="64"/>
      <c r="J319" s="64"/>
      <c r="K319" s="64"/>
      <c r="L319" s="64"/>
      <c r="M319" s="44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</row>
    <row r="320" spans="1:30" ht="25.5">
      <c r="A320" s="55"/>
      <c r="B320" s="55"/>
      <c r="C320" s="55"/>
      <c r="D320" s="55"/>
      <c r="E320" s="55"/>
      <c r="F320" s="55"/>
      <c r="G320" s="64"/>
      <c r="H320" s="64"/>
      <c r="I320" s="64"/>
      <c r="J320" s="64"/>
      <c r="K320" s="64"/>
      <c r="L320" s="64"/>
      <c r="M320" s="44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</row>
    <row r="321" spans="1:30" ht="25.5">
      <c r="A321" s="55"/>
      <c r="B321" s="55"/>
      <c r="C321" s="55"/>
      <c r="D321" s="55"/>
      <c r="E321" s="55"/>
      <c r="F321" s="55"/>
      <c r="G321" s="64"/>
      <c r="H321" s="64"/>
      <c r="I321" s="64"/>
      <c r="J321" s="64"/>
      <c r="K321" s="64"/>
      <c r="L321" s="64"/>
      <c r="M321" s="44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</row>
    <row r="322" spans="1:30" ht="25.5">
      <c r="A322" s="55"/>
      <c r="B322" s="55"/>
      <c r="C322" s="55"/>
      <c r="D322" s="55"/>
      <c r="E322" s="55"/>
      <c r="F322" s="55"/>
      <c r="G322" s="64"/>
      <c r="H322" s="64"/>
      <c r="I322" s="64"/>
      <c r="J322" s="64"/>
      <c r="K322" s="64"/>
      <c r="L322" s="64"/>
      <c r="M322" s="44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</row>
    <row r="323" spans="1:30" ht="25.5">
      <c r="A323" s="55"/>
      <c r="B323" s="55"/>
      <c r="C323" s="55"/>
      <c r="D323" s="55"/>
      <c r="E323" s="55"/>
      <c r="F323" s="55"/>
      <c r="G323" s="64"/>
      <c r="H323" s="64"/>
      <c r="I323" s="64"/>
      <c r="J323" s="64"/>
      <c r="K323" s="64"/>
      <c r="L323" s="64"/>
      <c r="M323" s="44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</row>
    <row r="324" spans="1:30" ht="25.5">
      <c r="A324" s="55"/>
      <c r="B324" s="55"/>
      <c r="C324" s="55"/>
      <c r="D324" s="55"/>
      <c r="E324" s="55"/>
      <c r="F324" s="55"/>
      <c r="G324" s="64"/>
      <c r="H324" s="64"/>
      <c r="I324" s="64"/>
      <c r="J324" s="64"/>
      <c r="K324" s="64"/>
      <c r="L324" s="64"/>
      <c r="M324" s="44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</row>
    <row r="325" spans="1:30" ht="25.5">
      <c r="A325" s="55"/>
      <c r="B325" s="55"/>
      <c r="C325" s="55"/>
      <c r="D325" s="55"/>
      <c r="E325" s="55"/>
      <c r="F325" s="55"/>
      <c r="G325" s="64"/>
      <c r="H325" s="64"/>
      <c r="I325" s="64"/>
      <c r="J325" s="64"/>
      <c r="K325" s="64"/>
      <c r="L325" s="64"/>
      <c r="M325" s="44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</row>
    <row r="326" spans="1:30" ht="25.5">
      <c r="A326" s="55"/>
      <c r="B326" s="55"/>
      <c r="C326" s="55"/>
      <c r="D326" s="55"/>
      <c r="E326" s="55"/>
      <c r="F326" s="55"/>
      <c r="G326" s="64"/>
      <c r="H326" s="64"/>
      <c r="I326" s="64"/>
      <c r="J326" s="64"/>
      <c r="K326" s="64"/>
      <c r="L326" s="64"/>
      <c r="M326" s="44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</row>
    <row r="327" spans="1:30" ht="25.5">
      <c r="A327" s="55"/>
      <c r="B327" s="55"/>
      <c r="C327" s="55"/>
      <c r="D327" s="55"/>
      <c r="E327" s="55"/>
      <c r="F327" s="55"/>
      <c r="G327" s="64"/>
      <c r="H327" s="64"/>
      <c r="I327" s="64"/>
      <c r="J327" s="64"/>
      <c r="K327" s="64"/>
      <c r="L327" s="64"/>
      <c r="M327" s="44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</row>
    <row r="328" spans="1:30" ht="25.5">
      <c r="A328" s="55"/>
      <c r="B328" s="55"/>
      <c r="C328" s="55"/>
      <c r="D328" s="55"/>
      <c r="E328" s="55"/>
      <c r="F328" s="55"/>
      <c r="G328" s="64"/>
      <c r="H328" s="64"/>
      <c r="I328" s="64"/>
      <c r="J328" s="64"/>
      <c r="K328" s="64"/>
      <c r="L328" s="64"/>
      <c r="M328" s="44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</row>
    <row r="329" spans="1:30" ht="25.5">
      <c r="A329" s="55"/>
      <c r="B329" s="55"/>
      <c r="C329" s="55"/>
      <c r="D329" s="55"/>
      <c r="E329" s="55"/>
      <c r="F329" s="55"/>
      <c r="G329" s="64"/>
      <c r="H329" s="64"/>
      <c r="I329" s="64"/>
      <c r="J329" s="64"/>
      <c r="K329" s="64"/>
      <c r="L329" s="64"/>
      <c r="M329" s="44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</row>
    <row r="330" spans="1:30" ht="25.5">
      <c r="A330" s="55"/>
      <c r="B330" s="55"/>
      <c r="C330" s="55"/>
      <c r="D330" s="55"/>
      <c r="E330" s="55"/>
      <c r="F330" s="55"/>
      <c r="G330" s="64"/>
      <c r="H330" s="64"/>
      <c r="I330" s="64"/>
      <c r="J330" s="64"/>
      <c r="K330" s="64"/>
      <c r="L330" s="64"/>
      <c r="M330" s="44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</row>
    <row r="331" spans="1:30" ht="25.5">
      <c r="A331" s="55"/>
      <c r="B331" s="55"/>
      <c r="C331" s="55"/>
      <c r="D331" s="55"/>
      <c r="E331" s="55"/>
      <c r="F331" s="55"/>
      <c r="G331" s="64"/>
      <c r="H331" s="64"/>
      <c r="I331" s="64"/>
      <c r="J331" s="64"/>
      <c r="K331" s="64"/>
      <c r="L331" s="64"/>
      <c r="M331" s="44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</row>
    <row r="332" spans="1:30" ht="25.5">
      <c r="A332" s="55"/>
      <c r="B332" s="55"/>
      <c r="C332" s="55"/>
      <c r="D332" s="55"/>
      <c r="E332" s="55"/>
      <c r="F332" s="55"/>
      <c r="G332" s="64"/>
      <c r="H332" s="64"/>
      <c r="I332" s="64"/>
      <c r="J332" s="64"/>
      <c r="K332" s="64"/>
      <c r="L332" s="64"/>
      <c r="M332" s="44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</row>
    <row r="333" spans="1:30" ht="25.5">
      <c r="A333" s="55"/>
      <c r="B333" s="55"/>
      <c r="C333" s="55"/>
      <c r="D333" s="55"/>
      <c r="E333" s="55"/>
      <c r="F333" s="55"/>
      <c r="G333" s="64"/>
      <c r="H333" s="64"/>
      <c r="I333" s="64"/>
      <c r="J333" s="64"/>
      <c r="K333" s="64"/>
      <c r="L333" s="64"/>
      <c r="M333" s="44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</row>
    <row r="334" spans="1:30" ht="25.5">
      <c r="A334" s="55"/>
      <c r="B334" s="55"/>
      <c r="C334" s="55"/>
      <c r="D334" s="55"/>
      <c r="E334" s="55"/>
      <c r="F334" s="55"/>
      <c r="G334" s="64"/>
      <c r="H334" s="64"/>
      <c r="I334" s="64"/>
      <c r="J334" s="64"/>
      <c r="K334" s="64"/>
      <c r="L334" s="64"/>
      <c r="M334" s="44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</row>
    <row r="335" spans="1:30" ht="25.5">
      <c r="A335" s="55"/>
      <c r="B335" s="55"/>
      <c r="C335" s="55"/>
      <c r="D335" s="55"/>
      <c r="E335" s="55"/>
      <c r="F335" s="55"/>
      <c r="G335" s="64"/>
      <c r="H335" s="64"/>
      <c r="I335" s="64"/>
      <c r="J335" s="64"/>
      <c r="K335" s="64"/>
      <c r="L335" s="64"/>
      <c r="M335" s="44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</row>
    <row r="336" spans="1:30" ht="25.5">
      <c r="A336" s="55"/>
      <c r="B336" s="55"/>
      <c r="C336" s="55"/>
      <c r="D336" s="55"/>
      <c r="E336" s="55"/>
      <c r="F336" s="55"/>
      <c r="G336" s="64"/>
      <c r="H336" s="64"/>
      <c r="I336" s="64"/>
      <c r="J336" s="64"/>
      <c r="K336" s="64"/>
      <c r="L336" s="64"/>
      <c r="M336" s="44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</row>
    <row r="337" spans="1:30" ht="25.5">
      <c r="A337" s="55"/>
      <c r="B337" s="55"/>
      <c r="C337" s="55"/>
      <c r="D337" s="55"/>
      <c r="E337" s="55"/>
      <c r="F337" s="55"/>
      <c r="G337" s="64"/>
      <c r="H337" s="64"/>
      <c r="I337" s="64"/>
      <c r="J337" s="64"/>
      <c r="K337" s="64"/>
      <c r="L337" s="64"/>
      <c r="M337" s="44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</row>
    <row r="338" spans="1:30" ht="25.5">
      <c r="A338" s="55"/>
      <c r="B338" s="55"/>
      <c r="C338" s="55"/>
      <c r="D338" s="55"/>
      <c r="E338" s="55"/>
      <c r="F338" s="55"/>
      <c r="G338" s="64"/>
      <c r="H338" s="64"/>
      <c r="I338" s="64"/>
      <c r="J338" s="64"/>
      <c r="K338" s="64"/>
      <c r="L338" s="64"/>
      <c r="M338" s="44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</row>
    <row r="339" spans="1:30" ht="25.5">
      <c r="A339" s="55"/>
      <c r="B339" s="55"/>
      <c r="C339" s="55"/>
      <c r="D339" s="55"/>
      <c r="E339" s="55"/>
      <c r="F339" s="55"/>
      <c r="G339" s="64"/>
      <c r="H339" s="64"/>
      <c r="I339" s="64"/>
      <c r="J339" s="64"/>
      <c r="K339" s="64"/>
      <c r="L339" s="64"/>
      <c r="M339" s="44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</row>
    <row r="340" spans="1:30" ht="25.5">
      <c r="A340" s="55"/>
      <c r="B340" s="55"/>
      <c r="C340" s="55"/>
      <c r="D340" s="55"/>
      <c r="E340" s="55"/>
      <c r="F340" s="55"/>
      <c r="G340" s="64"/>
      <c r="H340" s="64"/>
      <c r="I340" s="64"/>
      <c r="J340" s="64"/>
      <c r="K340" s="64"/>
      <c r="L340" s="64"/>
      <c r="M340" s="44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</row>
    <row r="341" spans="1:30" ht="25.5">
      <c r="A341" s="55"/>
      <c r="B341" s="55"/>
      <c r="C341" s="55"/>
      <c r="D341" s="55"/>
      <c r="E341" s="55"/>
      <c r="F341" s="55"/>
      <c r="G341" s="64"/>
      <c r="H341" s="64"/>
      <c r="I341" s="64"/>
      <c r="J341" s="64"/>
      <c r="K341" s="64"/>
      <c r="L341" s="64"/>
      <c r="M341" s="44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</row>
    <row r="342" spans="1:30" ht="25.5">
      <c r="A342" s="55"/>
      <c r="B342" s="55"/>
      <c r="C342" s="55"/>
      <c r="D342" s="55"/>
      <c r="E342" s="55"/>
      <c r="F342" s="55"/>
      <c r="G342" s="64"/>
      <c r="H342" s="64"/>
      <c r="I342" s="64"/>
      <c r="J342" s="64"/>
      <c r="K342" s="64"/>
      <c r="L342" s="64"/>
      <c r="M342" s="44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</row>
    <row r="343" spans="1:30" ht="25.5">
      <c r="A343" s="55"/>
      <c r="B343" s="55"/>
      <c r="C343" s="55"/>
      <c r="D343" s="55"/>
      <c r="E343" s="55"/>
      <c r="F343" s="55"/>
      <c r="G343" s="64"/>
      <c r="H343" s="64"/>
      <c r="I343" s="64"/>
      <c r="J343" s="64"/>
      <c r="K343" s="64"/>
      <c r="L343" s="64"/>
      <c r="M343" s="44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</row>
    <row r="344" spans="1:30" ht="25.5">
      <c r="A344" s="55"/>
      <c r="B344" s="55"/>
      <c r="C344" s="55"/>
      <c r="D344" s="55"/>
      <c r="E344" s="55"/>
      <c r="F344" s="55"/>
      <c r="G344" s="64"/>
      <c r="H344" s="64"/>
      <c r="I344" s="64"/>
      <c r="J344" s="64"/>
      <c r="K344" s="64"/>
      <c r="L344" s="64"/>
      <c r="M344" s="44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</row>
    <row r="345" spans="1:30" ht="25.5">
      <c r="A345" s="55"/>
      <c r="B345" s="55"/>
      <c r="C345" s="55"/>
      <c r="D345" s="55"/>
      <c r="E345" s="55"/>
      <c r="F345" s="55"/>
      <c r="G345" s="64"/>
      <c r="H345" s="64"/>
      <c r="I345" s="64"/>
      <c r="J345" s="64"/>
      <c r="K345" s="64"/>
      <c r="L345" s="64"/>
      <c r="M345" s="44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</row>
    <row r="346" spans="1:30" ht="25.5">
      <c r="A346" s="55"/>
      <c r="B346" s="55"/>
      <c r="C346" s="55"/>
      <c r="D346" s="55"/>
      <c r="E346" s="55"/>
      <c r="F346" s="55"/>
      <c r="G346" s="64"/>
      <c r="H346" s="64"/>
      <c r="I346" s="64"/>
      <c r="J346" s="64"/>
      <c r="K346" s="64"/>
      <c r="L346" s="64"/>
      <c r="M346" s="44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</row>
    <row r="347" spans="1:30" ht="25.5">
      <c r="A347" s="55"/>
      <c r="B347" s="55"/>
      <c r="C347" s="55"/>
      <c r="D347" s="55"/>
      <c r="E347" s="55"/>
      <c r="F347" s="55"/>
      <c r="G347" s="64"/>
      <c r="H347" s="64"/>
      <c r="I347" s="64"/>
      <c r="J347" s="64"/>
      <c r="K347" s="64"/>
      <c r="L347" s="64"/>
      <c r="M347" s="44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</row>
    <row r="348" spans="1:30" ht="25.5">
      <c r="A348" s="55"/>
      <c r="B348" s="55"/>
      <c r="C348" s="55"/>
      <c r="D348" s="55"/>
      <c r="E348" s="55"/>
      <c r="F348" s="55"/>
      <c r="G348" s="64"/>
      <c r="H348" s="64"/>
      <c r="I348" s="64"/>
      <c r="J348" s="64"/>
      <c r="K348" s="64"/>
      <c r="L348" s="64"/>
      <c r="M348" s="44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</row>
    <row r="349" spans="1:30" ht="25.5">
      <c r="A349" s="55"/>
      <c r="B349" s="55"/>
      <c r="C349" s="55"/>
      <c r="D349" s="55"/>
      <c r="E349" s="55"/>
      <c r="F349" s="55"/>
      <c r="G349" s="64"/>
      <c r="H349" s="64"/>
      <c r="I349" s="64"/>
      <c r="J349" s="64"/>
      <c r="K349" s="64"/>
      <c r="L349" s="64"/>
      <c r="M349" s="44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</row>
    <row r="350" spans="1:30" ht="25.5">
      <c r="A350" s="55"/>
      <c r="B350" s="55"/>
      <c r="C350" s="55"/>
      <c r="D350" s="55"/>
      <c r="E350" s="55"/>
      <c r="F350" s="55"/>
      <c r="G350" s="64"/>
      <c r="H350" s="64"/>
      <c r="I350" s="64"/>
      <c r="J350" s="64"/>
      <c r="K350" s="64"/>
      <c r="L350" s="64"/>
      <c r="M350" s="44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</row>
    <row r="351" spans="1:30" ht="25.5">
      <c r="A351" s="55"/>
      <c r="B351" s="55"/>
      <c r="C351" s="55"/>
      <c r="D351" s="55"/>
      <c r="E351" s="55"/>
      <c r="F351" s="55"/>
      <c r="G351" s="64"/>
      <c r="H351" s="64"/>
      <c r="I351" s="64"/>
      <c r="J351" s="64"/>
      <c r="K351" s="64"/>
      <c r="L351" s="64"/>
      <c r="M351" s="44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</row>
    <row r="352" spans="1:30" ht="25.5">
      <c r="A352" s="55"/>
      <c r="B352" s="55"/>
      <c r="C352" s="55"/>
      <c r="D352" s="55"/>
      <c r="E352" s="55"/>
      <c r="F352" s="55"/>
      <c r="G352" s="64"/>
      <c r="H352" s="64"/>
      <c r="I352" s="64"/>
      <c r="J352" s="64"/>
      <c r="K352" s="64"/>
      <c r="L352" s="64"/>
      <c r="M352" s="44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</row>
    <row r="353" spans="1:30" ht="25.5">
      <c r="A353" s="55"/>
      <c r="B353" s="55"/>
      <c r="C353" s="55"/>
      <c r="D353" s="55"/>
      <c r="E353" s="55"/>
      <c r="F353" s="55"/>
      <c r="G353" s="64"/>
      <c r="H353" s="64"/>
      <c r="I353" s="64"/>
      <c r="J353" s="64"/>
      <c r="K353" s="64"/>
      <c r="L353" s="64"/>
      <c r="M353" s="44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</row>
    <row r="354" spans="1:30" ht="25.5">
      <c r="A354" s="55"/>
      <c r="B354" s="55"/>
      <c r="C354" s="55"/>
      <c r="D354" s="55"/>
      <c r="E354" s="55"/>
      <c r="F354" s="55"/>
      <c r="G354" s="64"/>
      <c r="H354" s="64"/>
      <c r="I354" s="64"/>
      <c r="J354" s="64"/>
      <c r="K354" s="64"/>
      <c r="L354" s="64"/>
      <c r="M354" s="44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</row>
    <row r="355" spans="1:30" ht="25.5">
      <c r="A355" s="55"/>
      <c r="B355" s="55"/>
      <c r="C355" s="55"/>
      <c r="D355" s="55"/>
      <c r="E355" s="55"/>
      <c r="F355" s="55"/>
      <c r="G355" s="64"/>
      <c r="H355" s="64"/>
      <c r="I355" s="64"/>
      <c r="J355" s="64"/>
      <c r="K355" s="64"/>
      <c r="L355" s="64"/>
      <c r="M355" s="44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</row>
    <row r="356" spans="1:30" ht="25.5">
      <c r="A356" s="55"/>
      <c r="B356" s="55"/>
      <c r="C356" s="55"/>
      <c r="D356" s="55"/>
      <c r="E356" s="55"/>
      <c r="F356" s="55"/>
      <c r="G356" s="64"/>
      <c r="H356" s="64"/>
      <c r="I356" s="64"/>
      <c r="J356" s="64"/>
      <c r="K356" s="64"/>
      <c r="L356" s="64"/>
      <c r="M356" s="44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</row>
    <row r="357" spans="1:30" ht="25.5">
      <c r="A357" s="55"/>
      <c r="B357" s="55"/>
      <c r="C357" s="55"/>
      <c r="D357" s="55"/>
      <c r="E357" s="55"/>
      <c r="F357" s="55"/>
      <c r="G357" s="64"/>
      <c r="H357" s="64"/>
      <c r="I357" s="64"/>
      <c r="J357" s="64"/>
      <c r="K357" s="64"/>
      <c r="L357" s="64"/>
      <c r="M357" s="44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</row>
    <row r="358" spans="1:30" ht="25.5">
      <c r="A358" s="55"/>
      <c r="B358" s="55"/>
      <c r="C358" s="55"/>
      <c r="D358" s="55"/>
      <c r="E358" s="55"/>
      <c r="F358" s="55"/>
      <c r="G358" s="64"/>
      <c r="H358" s="64"/>
      <c r="I358" s="64"/>
      <c r="J358" s="64"/>
      <c r="K358" s="64"/>
      <c r="L358" s="64"/>
      <c r="M358" s="44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</row>
    <row r="359" spans="1:30" ht="25.5">
      <c r="A359" s="55"/>
      <c r="B359" s="55"/>
      <c r="C359" s="55"/>
      <c r="D359" s="55"/>
      <c r="E359" s="55"/>
      <c r="F359" s="55"/>
      <c r="G359" s="64"/>
      <c r="H359" s="64"/>
      <c r="I359" s="64"/>
      <c r="J359" s="64"/>
      <c r="K359" s="64"/>
      <c r="L359" s="64"/>
      <c r="M359" s="44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</row>
    <row r="360" spans="1:30" ht="25.5">
      <c r="A360" s="55"/>
      <c r="B360" s="55"/>
      <c r="C360" s="55"/>
      <c r="D360" s="55"/>
      <c r="E360" s="55"/>
      <c r="F360" s="55"/>
      <c r="G360" s="64"/>
      <c r="H360" s="64"/>
      <c r="I360" s="64"/>
      <c r="J360" s="64"/>
      <c r="K360" s="64"/>
      <c r="L360" s="64"/>
      <c r="M360" s="44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</row>
    <row r="361" spans="1:30" ht="25.5">
      <c r="A361" s="55"/>
      <c r="B361" s="55"/>
      <c r="C361" s="55"/>
      <c r="D361" s="55"/>
      <c r="E361" s="55"/>
      <c r="F361" s="55"/>
      <c r="G361" s="64"/>
      <c r="H361" s="64"/>
      <c r="I361" s="64"/>
      <c r="J361" s="64"/>
      <c r="K361" s="64"/>
      <c r="L361" s="64"/>
      <c r="M361" s="44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</row>
    <row r="362" spans="1:30" ht="25.5">
      <c r="A362" s="55"/>
      <c r="B362" s="55"/>
      <c r="C362" s="55"/>
      <c r="D362" s="55"/>
      <c r="E362" s="55"/>
      <c r="F362" s="55"/>
      <c r="G362" s="64"/>
      <c r="H362" s="64"/>
      <c r="I362" s="64"/>
      <c r="J362" s="64"/>
      <c r="K362" s="64"/>
      <c r="L362" s="64"/>
      <c r="M362" s="44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</row>
    <row r="363" spans="1:30" ht="25.5">
      <c r="A363" s="55"/>
      <c r="B363" s="55"/>
      <c r="C363" s="55"/>
      <c r="D363" s="55"/>
      <c r="E363" s="55"/>
      <c r="F363" s="55"/>
      <c r="G363" s="64"/>
      <c r="H363" s="64"/>
      <c r="I363" s="64"/>
      <c r="J363" s="64"/>
      <c r="K363" s="64"/>
      <c r="L363" s="64"/>
      <c r="M363" s="44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</row>
    <row r="364" spans="1:30" ht="25.5">
      <c r="A364" s="55"/>
      <c r="B364" s="55"/>
      <c r="C364" s="55"/>
      <c r="D364" s="55"/>
      <c r="E364" s="55"/>
      <c r="F364" s="55"/>
      <c r="G364" s="64"/>
      <c r="H364" s="64"/>
      <c r="I364" s="64"/>
      <c r="J364" s="64"/>
      <c r="K364" s="64"/>
      <c r="L364" s="64"/>
      <c r="M364" s="44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</row>
    <row r="365" spans="1:30" ht="25.5">
      <c r="A365" s="55"/>
      <c r="B365" s="55"/>
      <c r="C365" s="55"/>
      <c r="D365" s="55"/>
      <c r="E365" s="55"/>
      <c r="F365" s="55"/>
      <c r="G365" s="64"/>
      <c r="H365" s="64"/>
      <c r="I365" s="64"/>
      <c r="J365" s="64"/>
      <c r="K365" s="64"/>
      <c r="L365" s="64"/>
      <c r="M365" s="44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</row>
    <row r="366" spans="1:30" ht="25.5">
      <c r="A366" s="55"/>
      <c r="B366" s="55"/>
      <c r="C366" s="55"/>
      <c r="D366" s="55"/>
      <c r="E366" s="55"/>
      <c r="F366" s="55"/>
      <c r="G366" s="64"/>
      <c r="H366" s="64"/>
      <c r="I366" s="64"/>
      <c r="J366" s="64"/>
      <c r="K366" s="64"/>
      <c r="L366" s="64"/>
      <c r="M366" s="44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</row>
    <row r="367" spans="1:30" ht="12.75">
      <c r="A367" s="44"/>
      <c r="B367" s="44"/>
      <c r="C367" s="44"/>
      <c r="D367" s="44"/>
      <c r="E367" s="44"/>
      <c r="F367" s="44"/>
      <c r="G367" s="45"/>
      <c r="H367" s="45"/>
      <c r="I367" s="45"/>
      <c r="J367" s="45"/>
      <c r="K367" s="45"/>
      <c r="L367" s="45"/>
      <c r="M367" s="44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</row>
    <row r="368" spans="1:30" ht="12.75">
      <c r="A368" s="44"/>
      <c r="B368" s="44"/>
      <c r="C368" s="44"/>
      <c r="D368" s="44"/>
      <c r="E368" s="44"/>
      <c r="F368" s="44"/>
      <c r="G368" s="45"/>
      <c r="H368" s="45"/>
      <c r="I368" s="45"/>
      <c r="J368" s="45"/>
      <c r="K368" s="45"/>
      <c r="L368" s="45"/>
      <c r="M368" s="44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</row>
    <row r="369" spans="1:30" ht="12.75">
      <c r="A369" s="44"/>
      <c r="B369" s="44"/>
      <c r="C369" s="44"/>
      <c r="D369" s="44"/>
      <c r="E369" s="44"/>
      <c r="F369" s="44"/>
      <c r="G369" s="45"/>
      <c r="H369" s="45"/>
      <c r="I369" s="45"/>
      <c r="J369" s="45"/>
      <c r="K369" s="45"/>
      <c r="L369" s="45"/>
      <c r="M369" s="44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</row>
    <row r="370" spans="1:30" ht="12.75">
      <c r="A370" s="44"/>
      <c r="B370" s="44"/>
      <c r="C370" s="44"/>
      <c r="D370" s="44"/>
      <c r="E370" s="44"/>
      <c r="F370" s="44"/>
      <c r="G370" s="45"/>
      <c r="H370" s="45"/>
      <c r="I370" s="45"/>
      <c r="J370" s="45"/>
      <c r="K370" s="45"/>
      <c r="L370" s="45"/>
      <c r="M370" s="44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</row>
    <row r="371" spans="1:30" ht="12.75">
      <c r="A371" s="44"/>
      <c r="B371" s="44"/>
      <c r="C371" s="44"/>
      <c r="D371" s="44"/>
      <c r="E371" s="44"/>
      <c r="F371" s="44"/>
      <c r="G371" s="45"/>
      <c r="H371" s="45"/>
      <c r="I371" s="45"/>
      <c r="J371" s="45"/>
      <c r="K371" s="45"/>
      <c r="L371" s="45"/>
      <c r="M371" s="44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</row>
    <row r="372" spans="1:30" ht="12.75">
      <c r="A372" s="44"/>
      <c r="B372" s="44"/>
      <c r="C372" s="44"/>
      <c r="D372" s="44"/>
      <c r="E372" s="44"/>
      <c r="F372" s="44"/>
      <c r="G372" s="45"/>
      <c r="H372" s="45"/>
      <c r="I372" s="45"/>
      <c r="J372" s="45"/>
      <c r="K372" s="45"/>
      <c r="L372" s="45"/>
      <c r="M372" s="44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</row>
    <row r="373" spans="1:30" ht="12.75">
      <c r="A373" s="44"/>
      <c r="B373" s="44"/>
      <c r="C373" s="44"/>
      <c r="D373" s="44"/>
      <c r="E373" s="44"/>
      <c r="F373" s="44"/>
      <c r="G373" s="45"/>
      <c r="H373" s="45"/>
      <c r="I373" s="45"/>
      <c r="J373" s="45"/>
      <c r="K373" s="45"/>
      <c r="L373" s="45"/>
      <c r="M373" s="44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</row>
    <row r="374" spans="1:30" ht="12.75">
      <c r="A374" s="44"/>
      <c r="B374" s="44"/>
      <c r="C374" s="44"/>
      <c r="D374" s="44"/>
      <c r="E374" s="44"/>
      <c r="F374" s="44"/>
      <c r="G374" s="45"/>
      <c r="H374" s="45"/>
      <c r="I374" s="45"/>
      <c r="J374" s="45"/>
      <c r="K374" s="45"/>
      <c r="L374" s="45"/>
      <c r="M374" s="44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</row>
    <row r="375" spans="1:30" ht="12.75">
      <c r="A375" s="44"/>
      <c r="B375" s="44"/>
      <c r="C375" s="44"/>
      <c r="D375" s="44"/>
      <c r="E375" s="44"/>
      <c r="F375" s="44"/>
      <c r="G375" s="45"/>
      <c r="H375" s="45"/>
      <c r="I375" s="45"/>
      <c r="J375" s="45"/>
      <c r="K375" s="45"/>
      <c r="L375" s="45"/>
      <c r="M375" s="44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</row>
    <row r="376" spans="1:30" ht="12.75">
      <c r="A376" s="44"/>
      <c r="B376" s="44"/>
      <c r="C376" s="44"/>
      <c r="D376" s="44"/>
      <c r="E376" s="44"/>
      <c r="F376" s="44"/>
      <c r="G376" s="45"/>
      <c r="H376" s="45"/>
      <c r="I376" s="45"/>
      <c r="J376" s="45"/>
      <c r="K376" s="45"/>
      <c r="L376" s="45"/>
      <c r="M376" s="44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</row>
    <row r="377" spans="1:30" ht="12.75">
      <c r="A377" s="44"/>
      <c r="B377" s="44"/>
      <c r="C377" s="44"/>
      <c r="D377" s="44"/>
      <c r="E377" s="44"/>
      <c r="F377" s="44"/>
      <c r="G377" s="45"/>
      <c r="H377" s="45"/>
      <c r="I377" s="45"/>
      <c r="J377" s="45"/>
      <c r="K377" s="45"/>
      <c r="L377" s="45"/>
      <c r="M377" s="44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</row>
    <row r="378" spans="1:30" ht="12.75">
      <c r="A378" s="44"/>
      <c r="B378" s="44"/>
      <c r="C378" s="44"/>
      <c r="D378" s="44"/>
      <c r="E378" s="44"/>
      <c r="F378" s="44"/>
      <c r="G378" s="45"/>
      <c r="H378" s="45"/>
      <c r="I378" s="45"/>
      <c r="J378" s="45"/>
      <c r="K378" s="45"/>
      <c r="L378" s="45"/>
      <c r="M378" s="44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</row>
    <row r="379" spans="1:30" ht="12.75">
      <c r="A379" s="44"/>
      <c r="B379" s="44"/>
      <c r="C379" s="44"/>
      <c r="D379" s="44"/>
      <c r="E379" s="44"/>
      <c r="F379" s="44"/>
      <c r="G379" s="45"/>
      <c r="H379" s="45"/>
      <c r="I379" s="45"/>
      <c r="J379" s="45"/>
      <c r="K379" s="45"/>
      <c r="L379" s="45"/>
      <c r="M379" s="44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</row>
    <row r="380" spans="1:30" ht="12.75">
      <c r="A380" s="44"/>
      <c r="B380" s="44"/>
      <c r="C380" s="44"/>
      <c r="D380" s="44"/>
      <c r="E380" s="44"/>
      <c r="F380" s="44"/>
      <c r="G380" s="45"/>
      <c r="H380" s="45"/>
      <c r="I380" s="45"/>
      <c r="J380" s="45"/>
      <c r="K380" s="45"/>
      <c r="L380" s="45"/>
      <c r="M380" s="44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</row>
    <row r="381" spans="1:30" ht="12.75">
      <c r="A381" s="44"/>
      <c r="B381" s="44"/>
      <c r="C381" s="44"/>
      <c r="D381" s="44"/>
      <c r="E381" s="44"/>
      <c r="F381" s="44"/>
      <c r="G381" s="45"/>
      <c r="H381" s="45"/>
      <c r="I381" s="45"/>
      <c r="J381" s="45"/>
      <c r="K381" s="45"/>
      <c r="L381" s="45"/>
      <c r="M381" s="44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</row>
    <row r="382" spans="1:30" ht="12.75">
      <c r="A382" s="44"/>
      <c r="B382" s="44"/>
      <c r="C382" s="44"/>
      <c r="D382" s="44"/>
      <c r="E382" s="44"/>
      <c r="F382" s="44"/>
      <c r="G382" s="45"/>
      <c r="H382" s="45"/>
      <c r="I382" s="45"/>
      <c r="J382" s="45"/>
      <c r="K382" s="45"/>
      <c r="L382" s="45"/>
      <c r="M382" s="44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 spans="1:30" ht="12.75">
      <c r="A383" s="44"/>
      <c r="B383" s="44"/>
      <c r="C383" s="44"/>
      <c r="D383" s="44"/>
      <c r="E383" s="44"/>
      <c r="F383" s="44"/>
      <c r="G383" s="45"/>
      <c r="H383" s="45"/>
      <c r="I383" s="45"/>
      <c r="J383" s="45"/>
      <c r="K383" s="45"/>
      <c r="L383" s="45"/>
      <c r="M383" s="44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</row>
    <row r="384" spans="1:30" ht="12.75">
      <c r="A384" s="44"/>
      <c r="B384" s="44"/>
      <c r="C384" s="44"/>
      <c r="D384" s="44"/>
      <c r="E384" s="44"/>
      <c r="F384" s="44"/>
      <c r="G384" s="45"/>
      <c r="H384" s="45"/>
      <c r="I384" s="45"/>
      <c r="J384" s="45"/>
      <c r="K384" s="45"/>
      <c r="L384" s="45"/>
      <c r="M384" s="44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</row>
    <row r="385" spans="1:30" ht="12.75">
      <c r="A385" s="44"/>
      <c r="B385" s="44"/>
      <c r="C385" s="44"/>
      <c r="D385" s="44"/>
      <c r="E385" s="44"/>
      <c r="F385" s="44"/>
      <c r="G385" s="45"/>
      <c r="H385" s="45"/>
      <c r="I385" s="45"/>
      <c r="J385" s="45"/>
      <c r="K385" s="45"/>
      <c r="L385" s="45"/>
      <c r="M385" s="44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</row>
    <row r="386" spans="1:30" ht="12.75">
      <c r="A386" s="44"/>
      <c r="B386" s="44"/>
      <c r="C386" s="44"/>
      <c r="D386" s="44"/>
      <c r="E386" s="44"/>
      <c r="F386" s="44"/>
      <c r="G386" s="45"/>
      <c r="H386" s="45"/>
      <c r="I386" s="45"/>
      <c r="J386" s="45"/>
      <c r="K386" s="45"/>
      <c r="L386" s="45"/>
      <c r="M386" s="44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 spans="1:30" ht="12.75">
      <c r="A387" s="44"/>
      <c r="B387" s="44"/>
      <c r="C387" s="44"/>
      <c r="D387" s="44"/>
      <c r="E387" s="44"/>
      <c r="F387" s="44"/>
      <c r="G387" s="45"/>
      <c r="H387" s="45"/>
      <c r="I387" s="45"/>
      <c r="J387" s="45"/>
      <c r="K387" s="45"/>
      <c r="L387" s="45"/>
      <c r="M387" s="44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</row>
    <row r="388" spans="1:30" ht="12.75">
      <c r="A388" s="44"/>
      <c r="B388" s="44"/>
      <c r="C388" s="44"/>
      <c r="D388" s="44"/>
      <c r="E388" s="44"/>
      <c r="F388" s="44"/>
      <c r="G388" s="45"/>
      <c r="H388" s="45"/>
      <c r="I388" s="45"/>
      <c r="J388" s="45"/>
      <c r="K388" s="45"/>
      <c r="L388" s="45"/>
      <c r="M388" s="44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 spans="1:30" ht="12.75">
      <c r="A389" s="44"/>
      <c r="B389" s="44"/>
      <c r="C389" s="44"/>
      <c r="D389" s="44"/>
      <c r="E389" s="44"/>
      <c r="F389" s="44"/>
      <c r="G389" s="45"/>
      <c r="H389" s="45"/>
      <c r="I389" s="45"/>
      <c r="J389" s="45"/>
      <c r="K389" s="45"/>
      <c r="L389" s="45"/>
      <c r="M389" s="44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</row>
    <row r="390" spans="1:30" ht="12.75">
      <c r="A390" s="44"/>
      <c r="B390" s="44"/>
      <c r="C390" s="44"/>
      <c r="D390" s="44"/>
      <c r="E390" s="44"/>
      <c r="F390" s="44"/>
      <c r="G390" s="45"/>
      <c r="H390" s="45"/>
      <c r="I390" s="45"/>
      <c r="J390" s="45"/>
      <c r="K390" s="45"/>
      <c r="L390" s="45"/>
      <c r="M390" s="44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</row>
    <row r="391" spans="1:30" ht="12.75">
      <c r="A391" s="44"/>
      <c r="B391" s="44"/>
      <c r="C391" s="44"/>
      <c r="D391" s="44"/>
      <c r="E391" s="44"/>
      <c r="F391" s="44"/>
      <c r="G391" s="45"/>
      <c r="H391" s="45"/>
      <c r="I391" s="45"/>
      <c r="J391" s="45"/>
      <c r="K391" s="45"/>
      <c r="L391" s="45"/>
      <c r="M391" s="44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</row>
    <row r="392" spans="1:30" ht="12.75">
      <c r="A392" s="44"/>
      <c r="B392" s="44"/>
      <c r="C392" s="44"/>
      <c r="D392" s="44"/>
      <c r="E392" s="44"/>
      <c r="F392" s="44"/>
      <c r="G392" s="45"/>
      <c r="H392" s="45"/>
      <c r="I392" s="45"/>
      <c r="J392" s="45"/>
      <c r="K392" s="45"/>
      <c r="L392" s="45"/>
      <c r="M392" s="44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</row>
    <row r="393" spans="1:30" ht="12.75">
      <c r="A393" s="44"/>
      <c r="B393" s="44"/>
      <c r="C393" s="44"/>
      <c r="D393" s="44"/>
      <c r="E393" s="44"/>
      <c r="F393" s="44"/>
      <c r="G393" s="45"/>
      <c r="H393" s="45"/>
      <c r="I393" s="45"/>
      <c r="J393" s="45"/>
      <c r="K393" s="45"/>
      <c r="L393" s="45"/>
      <c r="M393" s="44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 spans="1:30" ht="12.75">
      <c r="A394" s="44"/>
      <c r="B394" s="44"/>
      <c r="C394" s="44"/>
      <c r="D394" s="44"/>
      <c r="E394" s="44"/>
      <c r="F394" s="44"/>
      <c r="G394" s="45"/>
      <c r="H394" s="45"/>
      <c r="I394" s="45"/>
      <c r="J394" s="45"/>
      <c r="K394" s="45"/>
      <c r="L394" s="45"/>
      <c r="M394" s="44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</row>
    <row r="395" spans="1:30" ht="12.75">
      <c r="A395" s="44"/>
      <c r="B395" s="44"/>
      <c r="C395" s="44"/>
      <c r="D395" s="44"/>
      <c r="E395" s="44"/>
      <c r="F395" s="44"/>
      <c r="G395" s="45"/>
      <c r="H395" s="45"/>
      <c r="I395" s="45"/>
      <c r="J395" s="45"/>
      <c r="K395" s="45"/>
      <c r="L395" s="45"/>
      <c r="M395" s="44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 spans="1:30" ht="12.75">
      <c r="A396" s="44"/>
      <c r="B396" s="44"/>
      <c r="C396" s="44"/>
      <c r="D396" s="44"/>
      <c r="E396" s="44"/>
      <c r="F396" s="44"/>
      <c r="G396" s="45"/>
      <c r="H396" s="45"/>
      <c r="I396" s="45"/>
      <c r="J396" s="45"/>
      <c r="K396" s="45"/>
      <c r="L396" s="45"/>
      <c r="M396" s="44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</row>
    <row r="397" spans="1:30" ht="12.75">
      <c r="A397" s="44"/>
      <c r="B397" s="44"/>
      <c r="C397" s="44"/>
      <c r="D397" s="44"/>
      <c r="E397" s="44"/>
      <c r="F397" s="44"/>
      <c r="G397" s="45"/>
      <c r="H397" s="45"/>
      <c r="I397" s="45"/>
      <c r="J397" s="45"/>
      <c r="K397" s="45"/>
      <c r="L397" s="45"/>
      <c r="M397" s="44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</row>
    <row r="398" spans="1:30" ht="12.75">
      <c r="A398" s="44"/>
      <c r="B398" s="44"/>
      <c r="C398" s="44"/>
      <c r="D398" s="44"/>
      <c r="E398" s="44"/>
      <c r="F398" s="44"/>
      <c r="G398" s="45"/>
      <c r="H398" s="45"/>
      <c r="I398" s="45"/>
      <c r="J398" s="45"/>
      <c r="K398" s="45"/>
      <c r="L398" s="45"/>
      <c r="M398" s="44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</row>
    <row r="399" spans="1:30" ht="12.75">
      <c r="A399" s="44"/>
      <c r="B399" s="44"/>
      <c r="C399" s="44"/>
      <c r="D399" s="44"/>
      <c r="E399" s="44"/>
      <c r="F399" s="44"/>
      <c r="G399" s="45"/>
      <c r="H399" s="45"/>
      <c r="I399" s="45"/>
      <c r="J399" s="45"/>
      <c r="K399" s="45"/>
      <c r="L399" s="45"/>
      <c r="M399" s="44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</row>
    <row r="400" spans="1:30" ht="12.75">
      <c r="A400" s="44"/>
      <c r="B400" s="44"/>
      <c r="C400" s="44"/>
      <c r="D400" s="44"/>
      <c r="E400" s="44"/>
      <c r="F400" s="44"/>
      <c r="G400" s="45"/>
      <c r="H400" s="45"/>
      <c r="I400" s="45"/>
      <c r="J400" s="45"/>
      <c r="K400" s="45"/>
      <c r="L400" s="45"/>
      <c r="M400" s="44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 spans="1:30" ht="12.75">
      <c r="A401" s="44"/>
      <c r="B401" s="44"/>
      <c r="C401" s="44"/>
      <c r="D401" s="44"/>
      <c r="E401" s="44"/>
      <c r="F401" s="44"/>
      <c r="G401" s="45"/>
      <c r="H401" s="45"/>
      <c r="I401" s="45"/>
      <c r="J401" s="45"/>
      <c r="K401" s="45"/>
      <c r="L401" s="45"/>
      <c r="M401" s="44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 spans="1:30" ht="12.75">
      <c r="A402" s="44"/>
      <c r="B402" s="44"/>
      <c r="C402" s="44"/>
      <c r="D402" s="44"/>
      <c r="E402" s="44"/>
      <c r="F402" s="44"/>
      <c r="G402" s="45"/>
      <c r="H402" s="45"/>
      <c r="I402" s="45"/>
      <c r="J402" s="45"/>
      <c r="K402" s="45"/>
      <c r="L402" s="45"/>
      <c r="M402" s="44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</row>
    <row r="403" spans="1:30" ht="12.75">
      <c r="A403" s="44"/>
      <c r="B403" s="44"/>
      <c r="C403" s="44"/>
      <c r="D403" s="44"/>
      <c r="E403" s="44"/>
      <c r="F403" s="44"/>
      <c r="G403" s="45"/>
      <c r="H403" s="45"/>
      <c r="I403" s="45"/>
      <c r="J403" s="45"/>
      <c r="K403" s="45"/>
      <c r="L403" s="45"/>
      <c r="M403" s="44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 spans="1:30" ht="12.75">
      <c r="A404" s="44"/>
      <c r="B404" s="44"/>
      <c r="C404" s="44"/>
      <c r="D404" s="44"/>
      <c r="E404" s="44"/>
      <c r="F404" s="44"/>
      <c r="G404" s="45"/>
      <c r="H404" s="45"/>
      <c r="I404" s="45"/>
      <c r="J404" s="45"/>
      <c r="K404" s="45"/>
      <c r="L404" s="45"/>
      <c r="M404" s="44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</row>
    <row r="405" spans="1:30" ht="12.75">
      <c r="A405" s="44"/>
      <c r="B405" s="44"/>
      <c r="C405" s="44"/>
      <c r="D405" s="44"/>
      <c r="E405" s="44"/>
      <c r="F405" s="44"/>
      <c r="G405" s="45"/>
      <c r="H405" s="45"/>
      <c r="I405" s="45"/>
      <c r="J405" s="45"/>
      <c r="K405" s="45"/>
      <c r="L405" s="45"/>
      <c r="M405" s="44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</row>
    <row r="406" spans="1:30" ht="12.75">
      <c r="A406" s="44"/>
      <c r="B406" s="44"/>
      <c r="C406" s="44"/>
      <c r="D406" s="44"/>
      <c r="E406" s="44"/>
      <c r="F406" s="44"/>
      <c r="G406" s="45"/>
      <c r="H406" s="45"/>
      <c r="I406" s="45"/>
      <c r="J406" s="45"/>
      <c r="K406" s="45"/>
      <c r="L406" s="45"/>
      <c r="M406" s="44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</row>
    <row r="407" spans="1:30" ht="12.75">
      <c r="A407" s="44"/>
      <c r="B407" s="44"/>
      <c r="C407" s="44"/>
      <c r="D407" s="44"/>
      <c r="E407" s="44"/>
      <c r="F407" s="44"/>
      <c r="G407" s="45"/>
      <c r="H407" s="45"/>
      <c r="I407" s="45"/>
      <c r="J407" s="45"/>
      <c r="K407" s="45"/>
      <c r="L407" s="45"/>
      <c r="M407" s="44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</row>
    <row r="408" spans="1:30" ht="12.75">
      <c r="A408" s="44"/>
      <c r="B408" s="44"/>
      <c r="C408" s="44"/>
      <c r="D408" s="44"/>
      <c r="E408" s="44"/>
      <c r="F408" s="44"/>
      <c r="G408" s="45"/>
      <c r="H408" s="45"/>
      <c r="I408" s="45"/>
      <c r="J408" s="45"/>
      <c r="K408" s="45"/>
      <c r="L408" s="45"/>
      <c r="M408" s="44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</row>
    <row r="409" spans="1:30" ht="12.75">
      <c r="A409" s="44"/>
      <c r="B409" s="44"/>
      <c r="C409" s="44"/>
      <c r="D409" s="44"/>
      <c r="E409" s="44"/>
      <c r="F409" s="44"/>
      <c r="G409" s="45"/>
      <c r="H409" s="45"/>
      <c r="I409" s="45"/>
      <c r="J409" s="45"/>
      <c r="K409" s="45"/>
      <c r="L409" s="45"/>
      <c r="M409" s="44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</row>
    <row r="410" spans="1:30" ht="12.75">
      <c r="A410" s="44"/>
      <c r="B410" s="44"/>
      <c r="C410" s="44"/>
      <c r="D410" s="44"/>
      <c r="E410" s="44"/>
      <c r="F410" s="44"/>
      <c r="G410" s="45"/>
      <c r="H410" s="45"/>
      <c r="I410" s="45"/>
      <c r="J410" s="45"/>
      <c r="K410" s="45"/>
      <c r="L410" s="45"/>
      <c r="M410" s="44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</row>
    <row r="411" spans="1:30" ht="12.75">
      <c r="A411" s="44"/>
      <c r="B411" s="44"/>
      <c r="C411" s="44"/>
      <c r="D411" s="44"/>
      <c r="E411" s="44"/>
      <c r="F411" s="44"/>
      <c r="G411" s="45"/>
      <c r="H411" s="45"/>
      <c r="I411" s="45"/>
      <c r="J411" s="45"/>
      <c r="K411" s="45"/>
      <c r="L411" s="45"/>
      <c r="M411" s="44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</row>
    <row r="412" spans="1:30" ht="12.75">
      <c r="A412" s="44"/>
      <c r="B412" s="44"/>
      <c r="C412" s="44"/>
      <c r="D412" s="44"/>
      <c r="E412" s="44"/>
      <c r="F412" s="44"/>
      <c r="G412" s="45"/>
      <c r="H412" s="45"/>
      <c r="I412" s="45"/>
      <c r="J412" s="45"/>
      <c r="K412" s="45"/>
      <c r="L412" s="45"/>
      <c r="M412" s="44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</row>
    <row r="413" spans="1:30" ht="12.75">
      <c r="A413" s="44"/>
      <c r="B413" s="44"/>
      <c r="C413" s="44"/>
      <c r="D413" s="44"/>
      <c r="E413" s="44"/>
      <c r="F413" s="44"/>
      <c r="G413" s="45"/>
      <c r="H413" s="45"/>
      <c r="I413" s="45"/>
      <c r="J413" s="45"/>
      <c r="K413" s="45"/>
      <c r="L413" s="45"/>
      <c r="M413" s="44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</row>
    <row r="414" spans="1:30" ht="12.75">
      <c r="A414" s="44"/>
      <c r="B414" s="44"/>
      <c r="C414" s="44"/>
      <c r="D414" s="44"/>
      <c r="E414" s="44"/>
      <c r="F414" s="44"/>
      <c r="G414" s="45"/>
      <c r="H414" s="45"/>
      <c r="I414" s="45"/>
      <c r="J414" s="45"/>
      <c r="K414" s="45"/>
      <c r="L414" s="45"/>
      <c r="M414" s="44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</row>
    <row r="415" spans="1:30" ht="12.75">
      <c r="A415" s="44"/>
      <c r="B415" s="44"/>
      <c r="C415" s="44"/>
      <c r="D415" s="44"/>
      <c r="E415" s="44"/>
      <c r="F415" s="44"/>
      <c r="G415" s="45"/>
      <c r="H415" s="45"/>
      <c r="I415" s="45"/>
      <c r="J415" s="45"/>
      <c r="K415" s="45"/>
      <c r="L415" s="45"/>
      <c r="M415" s="44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</row>
    <row r="416" spans="1:30" ht="12.75">
      <c r="A416" s="44"/>
      <c r="B416" s="44"/>
      <c r="C416" s="44"/>
      <c r="D416" s="44"/>
      <c r="E416" s="44"/>
      <c r="F416" s="44"/>
      <c r="G416" s="45"/>
      <c r="H416" s="45"/>
      <c r="I416" s="45"/>
      <c r="J416" s="45"/>
      <c r="K416" s="45"/>
      <c r="L416" s="45"/>
      <c r="M416" s="44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</row>
    <row r="417" spans="1:30" ht="12.75">
      <c r="A417" s="44"/>
      <c r="B417" s="44"/>
      <c r="C417" s="44"/>
      <c r="D417" s="44"/>
      <c r="E417" s="44"/>
      <c r="F417" s="44"/>
      <c r="G417" s="45"/>
      <c r="H417" s="45"/>
      <c r="I417" s="45"/>
      <c r="J417" s="45"/>
      <c r="K417" s="45"/>
      <c r="L417" s="45"/>
      <c r="M417" s="44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</row>
    <row r="418" spans="1:30" ht="12.75">
      <c r="A418" s="44"/>
      <c r="B418" s="44"/>
      <c r="C418" s="44"/>
      <c r="D418" s="44"/>
      <c r="E418" s="44"/>
      <c r="F418" s="44"/>
      <c r="G418" s="45"/>
      <c r="H418" s="45"/>
      <c r="I418" s="45"/>
      <c r="J418" s="45"/>
      <c r="K418" s="45"/>
      <c r="L418" s="45"/>
      <c r="M418" s="44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</row>
    <row r="419" spans="1:30" ht="12.75">
      <c r="A419" s="44"/>
      <c r="B419" s="44"/>
      <c r="C419" s="44"/>
      <c r="D419" s="44"/>
      <c r="E419" s="44"/>
      <c r="F419" s="44"/>
      <c r="G419" s="45"/>
      <c r="H419" s="45"/>
      <c r="I419" s="45"/>
      <c r="J419" s="45"/>
      <c r="K419" s="45"/>
      <c r="L419" s="45"/>
      <c r="M419" s="44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</row>
    <row r="420" spans="1:30" ht="12.75">
      <c r="A420" s="44"/>
      <c r="B420" s="44"/>
      <c r="C420" s="44"/>
      <c r="D420" s="44"/>
      <c r="E420" s="44"/>
      <c r="F420" s="44"/>
      <c r="G420" s="45"/>
      <c r="H420" s="45"/>
      <c r="I420" s="45"/>
      <c r="J420" s="45"/>
      <c r="K420" s="45"/>
      <c r="L420" s="45"/>
      <c r="M420" s="44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</row>
    <row r="421" spans="1:30" ht="12.75">
      <c r="A421" s="44"/>
      <c r="B421" s="44"/>
      <c r="C421" s="44"/>
      <c r="D421" s="44"/>
      <c r="E421" s="44"/>
      <c r="F421" s="44"/>
      <c r="G421" s="45"/>
      <c r="H421" s="45"/>
      <c r="I421" s="45"/>
      <c r="J421" s="45"/>
      <c r="K421" s="45"/>
      <c r="L421" s="45"/>
      <c r="M421" s="44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</row>
    <row r="422" spans="1:30" ht="12.75">
      <c r="A422" s="44"/>
      <c r="B422" s="44"/>
      <c r="C422" s="44"/>
      <c r="D422" s="44"/>
      <c r="E422" s="44"/>
      <c r="F422" s="44"/>
      <c r="G422" s="45"/>
      <c r="H422" s="45"/>
      <c r="I422" s="45"/>
      <c r="J422" s="45"/>
      <c r="K422" s="45"/>
      <c r="L422" s="45"/>
      <c r="M422" s="44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</row>
    <row r="423" spans="1:30" ht="12.75">
      <c r="A423" s="44"/>
      <c r="B423" s="44"/>
      <c r="C423" s="44"/>
      <c r="D423" s="44"/>
      <c r="E423" s="44"/>
      <c r="F423" s="44"/>
      <c r="G423" s="45"/>
      <c r="H423" s="45"/>
      <c r="I423" s="45"/>
      <c r="J423" s="45"/>
      <c r="K423" s="45"/>
      <c r="L423" s="45"/>
      <c r="M423" s="44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</row>
    <row r="424" spans="1:30" ht="12.75">
      <c r="A424" s="44"/>
      <c r="B424" s="44"/>
      <c r="C424" s="44"/>
      <c r="D424" s="44"/>
      <c r="E424" s="44"/>
      <c r="F424" s="44"/>
      <c r="G424" s="45"/>
      <c r="H424" s="45"/>
      <c r="I424" s="45"/>
      <c r="J424" s="45"/>
      <c r="K424" s="45"/>
      <c r="L424" s="45"/>
      <c r="M424" s="44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</row>
    <row r="425" spans="1:30" ht="12.75">
      <c r="A425" s="44"/>
      <c r="B425" s="44"/>
      <c r="C425" s="44"/>
      <c r="D425" s="44"/>
      <c r="E425" s="44"/>
      <c r="F425" s="44"/>
      <c r="G425" s="45"/>
      <c r="H425" s="45"/>
      <c r="I425" s="45"/>
      <c r="J425" s="45"/>
      <c r="K425" s="45"/>
      <c r="L425" s="45"/>
      <c r="M425" s="44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</row>
    <row r="426" spans="1:30" ht="12.75">
      <c r="A426" s="44"/>
      <c r="B426" s="44"/>
      <c r="C426" s="44"/>
      <c r="D426" s="44"/>
      <c r="E426" s="44"/>
      <c r="F426" s="44"/>
      <c r="G426" s="45"/>
      <c r="H426" s="45"/>
      <c r="I426" s="45"/>
      <c r="J426" s="45"/>
      <c r="K426" s="45"/>
      <c r="L426" s="45"/>
      <c r="M426" s="44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</row>
    <row r="427" spans="1:30" ht="12.75">
      <c r="A427" s="44"/>
      <c r="B427" s="44"/>
      <c r="C427" s="44"/>
      <c r="D427" s="44"/>
      <c r="E427" s="44"/>
      <c r="F427" s="44"/>
      <c r="G427" s="45"/>
      <c r="H427" s="45"/>
      <c r="I427" s="45"/>
      <c r="J427" s="45"/>
      <c r="K427" s="45"/>
      <c r="L427" s="45"/>
      <c r="M427" s="44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</row>
    <row r="428" spans="1:30" ht="12.75">
      <c r="A428" s="44"/>
      <c r="B428" s="44"/>
      <c r="C428" s="44"/>
      <c r="D428" s="44"/>
      <c r="E428" s="44"/>
      <c r="F428" s="44"/>
      <c r="G428" s="45"/>
      <c r="H428" s="45"/>
      <c r="I428" s="45"/>
      <c r="J428" s="45"/>
      <c r="K428" s="45"/>
      <c r="L428" s="45"/>
      <c r="M428" s="44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</row>
    <row r="429" spans="1:30" ht="12.75">
      <c r="A429" s="44"/>
      <c r="B429" s="44"/>
      <c r="C429" s="44"/>
      <c r="D429" s="44"/>
      <c r="E429" s="44"/>
      <c r="F429" s="44"/>
      <c r="G429" s="45"/>
      <c r="H429" s="45"/>
      <c r="I429" s="45"/>
      <c r="J429" s="45"/>
      <c r="K429" s="45"/>
      <c r="L429" s="45"/>
      <c r="M429" s="44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</row>
    <row r="430" spans="1:30" ht="12.75">
      <c r="A430" s="44"/>
      <c r="B430" s="44"/>
      <c r="C430" s="44"/>
      <c r="D430" s="44"/>
      <c r="E430" s="44"/>
      <c r="F430" s="44"/>
      <c r="G430" s="45"/>
      <c r="H430" s="45"/>
      <c r="I430" s="45"/>
      <c r="J430" s="45"/>
      <c r="K430" s="45"/>
      <c r="L430" s="45"/>
      <c r="M430" s="44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</row>
    <row r="431" spans="1:30" ht="12.75">
      <c r="A431" s="44"/>
      <c r="B431" s="44"/>
      <c r="C431" s="44"/>
      <c r="D431" s="44"/>
      <c r="E431" s="44"/>
      <c r="F431" s="44"/>
      <c r="G431" s="45"/>
      <c r="H431" s="45"/>
      <c r="I431" s="45"/>
      <c r="J431" s="45"/>
      <c r="K431" s="45"/>
      <c r="L431" s="45"/>
      <c r="M431" s="44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 spans="1:30" ht="12.75">
      <c r="A432" s="44"/>
      <c r="B432" s="44"/>
      <c r="C432" s="44"/>
      <c r="D432" s="44"/>
      <c r="E432" s="44"/>
      <c r="F432" s="44"/>
      <c r="G432" s="45"/>
      <c r="H432" s="45"/>
      <c r="I432" s="45"/>
      <c r="J432" s="45"/>
      <c r="K432" s="45"/>
      <c r="L432" s="45"/>
      <c r="M432" s="44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</row>
    <row r="433" spans="1:30" ht="12.75">
      <c r="A433" s="44"/>
      <c r="B433" s="44"/>
      <c r="C433" s="44"/>
      <c r="D433" s="44"/>
      <c r="E433" s="44"/>
      <c r="F433" s="44"/>
      <c r="G433" s="45"/>
      <c r="H433" s="45"/>
      <c r="I433" s="45"/>
      <c r="J433" s="45"/>
      <c r="K433" s="45"/>
      <c r="L433" s="45"/>
      <c r="M433" s="44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 spans="1:30" ht="12.75">
      <c r="A434" s="44"/>
      <c r="B434" s="44"/>
      <c r="C434" s="44"/>
      <c r="D434" s="44"/>
      <c r="E434" s="44"/>
      <c r="F434" s="44"/>
      <c r="G434" s="45"/>
      <c r="H434" s="45"/>
      <c r="I434" s="45"/>
      <c r="J434" s="45"/>
      <c r="K434" s="45"/>
      <c r="L434" s="45"/>
      <c r="M434" s="44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</row>
    <row r="435" spans="1:30" ht="12.75">
      <c r="A435" s="44"/>
      <c r="B435" s="44"/>
      <c r="C435" s="44"/>
      <c r="D435" s="44"/>
      <c r="E435" s="44"/>
      <c r="F435" s="44"/>
      <c r="G435" s="45"/>
      <c r="H435" s="45"/>
      <c r="I435" s="45"/>
      <c r="J435" s="45"/>
      <c r="K435" s="45"/>
      <c r="L435" s="45"/>
      <c r="M435" s="44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</row>
    <row r="436" spans="1:30" ht="12.75">
      <c r="A436" s="44"/>
      <c r="B436" s="44"/>
      <c r="C436" s="44"/>
      <c r="D436" s="44"/>
      <c r="E436" s="44"/>
      <c r="F436" s="44"/>
      <c r="G436" s="45"/>
      <c r="H436" s="45"/>
      <c r="I436" s="45"/>
      <c r="J436" s="45"/>
      <c r="K436" s="45"/>
      <c r="L436" s="45"/>
      <c r="M436" s="44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</row>
    <row r="437" spans="1:30" ht="12.75">
      <c r="A437" s="44"/>
      <c r="B437" s="44"/>
      <c r="C437" s="44"/>
      <c r="D437" s="44"/>
      <c r="E437" s="44"/>
      <c r="F437" s="44"/>
      <c r="G437" s="45"/>
      <c r="H437" s="45"/>
      <c r="I437" s="45"/>
      <c r="J437" s="45"/>
      <c r="K437" s="45"/>
      <c r="L437" s="45"/>
      <c r="M437" s="44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</row>
    <row r="438" spans="1:30" ht="12.75">
      <c r="A438" s="44"/>
      <c r="B438" s="44"/>
      <c r="C438" s="44"/>
      <c r="D438" s="44"/>
      <c r="E438" s="44"/>
      <c r="F438" s="44"/>
      <c r="G438" s="45"/>
      <c r="H438" s="45"/>
      <c r="I438" s="45"/>
      <c r="J438" s="45"/>
      <c r="K438" s="45"/>
      <c r="L438" s="45"/>
      <c r="M438" s="44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</row>
    <row r="439" spans="1:30" ht="12.75">
      <c r="A439" s="44"/>
      <c r="B439" s="44"/>
      <c r="C439" s="44"/>
      <c r="D439" s="44"/>
      <c r="E439" s="44"/>
      <c r="F439" s="44"/>
      <c r="G439" s="45"/>
      <c r="H439" s="45"/>
      <c r="I439" s="45"/>
      <c r="J439" s="45"/>
      <c r="K439" s="45"/>
      <c r="L439" s="45"/>
      <c r="M439" s="44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</row>
    <row r="440" spans="1:30" ht="12.75">
      <c r="A440" s="44"/>
      <c r="B440" s="44"/>
      <c r="C440" s="44"/>
      <c r="D440" s="44"/>
      <c r="E440" s="44"/>
      <c r="F440" s="44"/>
      <c r="G440" s="45"/>
      <c r="H440" s="45"/>
      <c r="I440" s="45"/>
      <c r="J440" s="45"/>
      <c r="K440" s="45"/>
      <c r="L440" s="45"/>
      <c r="M440" s="44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 spans="1:30" ht="12.75">
      <c r="A441" s="44"/>
      <c r="B441" s="44"/>
      <c r="C441" s="44"/>
      <c r="D441" s="44"/>
      <c r="E441" s="44"/>
      <c r="F441" s="44"/>
      <c r="G441" s="45"/>
      <c r="H441" s="45"/>
      <c r="I441" s="45"/>
      <c r="J441" s="45"/>
      <c r="K441" s="45"/>
      <c r="L441" s="45"/>
      <c r="M441" s="44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</row>
    <row r="442" spans="1:30" ht="12.75">
      <c r="A442" s="44"/>
      <c r="B442" s="44"/>
      <c r="C442" s="44"/>
      <c r="D442" s="44"/>
      <c r="E442" s="44"/>
      <c r="F442" s="44"/>
      <c r="G442" s="45"/>
      <c r="H442" s="45"/>
      <c r="I442" s="45"/>
      <c r="J442" s="45"/>
      <c r="K442" s="45"/>
      <c r="L442" s="45"/>
      <c r="M442" s="44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 spans="1:30" ht="12.75">
      <c r="A443" s="44"/>
      <c r="B443" s="44"/>
      <c r="C443" s="44"/>
      <c r="D443" s="44"/>
      <c r="E443" s="44"/>
      <c r="F443" s="44"/>
      <c r="G443" s="45"/>
      <c r="H443" s="45"/>
      <c r="I443" s="45"/>
      <c r="J443" s="45"/>
      <c r="K443" s="45"/>
      <c r="L443" s="45"/>
      <c r="M443" s="44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</row>
    <row r="444" spans="1:30" ht="12.75">
      <c r="A444" s="44"/>
      <c r="B444" s="44"/>
      <c r="C444" s="44"/>
      <c r="D444" s="44"/>
      <c r="E444" s="44"/>
      <c r="F444" s="44"/>
      <c r="G444" s="45"/>
      <c r="H444" s="45"/>
      <c r="I444" s="45"/>
      <c r="J444" s="45"/>
      <c r="K444" s="45"/>
      <c r="L444" s="45"/>
      <c r="M444" s="44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</row>
    <row r="445" spans="1:30" ht="12.75">
      <c r="A445" s="44"/>
      <c r="B445" s="44"/>
      <c r="C445" s="44"/>
      <c r="D445" s="44"/>
      <c r="E445" s="44"/>
      <c r="F445" s="44"/>
      <c r="G445" s="45"/>
      <c r="H445" s="45"/>
      <c r="I445" s="45"/>
      <c r="J445" s="45"/>
      <c r="K445" s="45"/>
      <c r="L445" s="45"/>
      <c r="M445" s="44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</row>
    <row r="446" spans="1:30" ht="12.75">
      <c r="A446" s="44"/>
      <c r="B446" s="44"/>
      <c r="C446" s="44"/>
      <c r="D446" s="44"/>
      <c r="E446" s="44"/>
      <c r="F446" s="44"/>
      <c r="G446" s="45"/>
      <c r="H446" s="45"/>
      <c r="I446" s="45"/>
      <c r="J446" s="45"/>
      <c r="K446" s="45"/>
      <c r="L446" s="45"/>
      <c r="M446" s="44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</row>
    <row r="447" spans="1:30" ht="12.75">
      <c r="A447" s="44"/>
      <c r="B447" s="44"/>
      <c r="C447" s="44"/>
      <c r="D447" s="44"/>
      <c r="E447" s="44"/>
      <c r="F447" s="44"/>
      <c r="G447" s="45"/>
      <c r="H447" s="45"/>
      <c r="I447" s="45"/>
      <c r="J447" s="45"/>
      <c r="K447" s="45"/>
      <c r="L447" s="45"/>
      <c r="M447" s="44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</row>
    <row r="448" spans="1:30" ht="12.75">
      <c r="A448" s="44"/>
      <c r="B448" s="44"/>
      <c r="C448" s="44"/>
      <c r="D448" s="44"/>
      <c r="E448" s="44"/>
      <c r="F448" s="44"/>
      <c r="G448" s="45"/>
      <c r="H448" s="45"/>
      <c r="I448" s="45"/>
      <c r="J448" s="45"/>
      <c r="K448" s="45"/>
      <c r="L448" s="45"/>
      <c r="M448" s="44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</row>
    <row r="449" spans="1:30" ht="12.75">
      <c r="A449" s="44"/>
      <c r="B449" s="44"/>
      <c r="C449" s="44"/>
      <c r="D449" s="44"/>
      <c r="E449" s="44"/>
      <c r="F449" s="44"/>
      <c r="G449" s="45"/>
      <c r="H449" s="45"/>
      <c r="I449" s="45"/>
      <c r="J449" s="45"/>
      <c r="K449" s="45"/>
      <c r="L449" s="45"/>
      <c r="M449" s="44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</row>
    <row r="450" spans="1:30" ht="12.75">
      <c r="A450" s="44"/>
      <c r="B450" s="44"/>
      <c r="C450" s="44"/>
      <c r="D450" s="44"/>
      <c r="E450" s="44"/>
      <c r="F450" s="44"/>
      <c r="G450" s="45"/>
      <c r="H450" s="45"/>
      <c r="I450" s="45"/>
      <c r="J450" s="45"/>
      <c r="K450" s="45"/>
      <c r="L450" s="45"/>
      <c r="M450" s="44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</row>
    <row r="451" spans="1:30" ht="12.75">
      <c r="A451" s="44"/>
      <c r="B451" s="44"/>
      <c r="C451" s="44"/>
      <c r="D451" s="44"/>
      <c r="E451" s="44"/>
      <c r="F451" s="44"/>
      <c r="G451" s="45"/>
      <c r="H451" s="45"/>
      <c r="I451" s="45"/>
      <c r="J451" s="45"/>
      <c r="K451" s="45"/>
      <c r="L451" s="45"/>
      <c r="M451" s="44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</row>
    <row r="452" spans="1:30" ht="12.75">
      <c r="A452" s="44"/>
      <c r="B452" s="44"/>
      <c r="C452" s="44"/>
      <c r="D452" s="44"/>
      <c r="E452" s="44"/>
      <c r="F452" s="44"/>
      <c r="G452" s="45"/>
      <c r="H452" s="45"/>
      <c r="I452" s="45"/>
      <c r="J452" s="45"/>
      <c r="K452" s="45"/>
      <c r="L452" s="45"/>
      <c r="M452" s="44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</row>
    <row r="453" spans="1:30" ht="12.75">
      <c r="A453" s="44"/>
      <c r="B453" s="44"/>
      <c r="C453" s="44"/>
      <c r="D453" s="44"/>
      <c r="E453" s="44"/>
      <c r="F453" s="44"/>
      <c r="G453" s="45"/>
      <c r="H453" s="45"/>
      <c r="I453" s="45"/>
      <c r="J453" s="45"/>
      <c r="K453" s="45"/>
      <c r="L453" s="45"/>
      <c r="M453" s="44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</row>
    <row r="454" spans="1:30" ht="12.75">
      <c r="A454" s="44"/>
      <c r="B454" s="44"/>
      <c r="C454" s="44"/>
      <c r="D454" s="44"/>
      <c r="E454" s="44"/>
      <c r="F454" s="44"/>
      <c r="G454" s="45"/>
      <c r="H454" s="45"/>
      <c r="I454" s="45"/>
      <c r="J454" s="45"/>
      <c r="K454" s="45"/>
      <c r="L454" s="45"/>
      <c r="M454" s="44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</row>
    <row r="455" spans="1:30" ht="12.75">
      <c r="A455" s="44"/>
      <c r="B455" s="44"/>
      <c r="C455" s="44"/>
      <c r="D455" s="44"/>
      <c r="E455" s="44"/>
      <c r="F455" s="44"/>
      <c r="G455" s="45"/>
      <c r="H455" s="45"/>
      <c r="I455" s="45"/>
      <c r="J455" s="45"/>
      <c r="K455" s="45"/>
      <c r="L455" s="45"/>
      <c r="M455" s="44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</row>
    <row r="456" spans="1:30" ht="12.75">
      <c r="A456" s="44"/>
      <c r="B456" s="44"/>
      <c r="C456" s="44"/>
      <c r="D456" s="44"/>
      <c r="E456" s="44"/>
      <c r="F456" s="44"/>
      <c r="G456" s="45"/>
      <c r="H456" s="45"/>
      <c r="I456" s="45"/>
      <c r="J456" s="45"/>
      <c r="K456" s="45"/>
      <c r="L456" s="45"/>
      <c r="M456" s="44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</row>
    <row r="457" spans="1:30" ht="12.75">
      <c r="A457" s="44"/>
      <c r="B457" s="44"/>
      <c r="C457" s="44"/>
      <c r="D457" s="44"/>
      <c r="E457" s="44"/>
      <c r="F457" s="44"/>
      <c r="G457" s="45"/>
      <c r="H457" s="45"/>
      <c r="I457" s="45"/>
      <c r="J457" s="45"/>
      <c r="K457" s="45"/>
      <c r="L457" s="45"/>
      <c r="M457" s="44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</row>
    <row r="458" spans="1:30" ht="12.75">
      <c r="A458" s="44"/>
      <c r="B458" s="44"/>
      <c r="C458" s="44"/>
      <c r="D458" s="44"/>
      <c r="E458" s="44"/>
      <c r="F458" s="44"/>
      <c r="G458" s="45"/>
      <c r="H458" s="45"/>
      <c r="I458" s="45"/>
      <c r="J458" s="45"/>
      <c r="K458" s="45"/>
      <c r="L458" s="45"/>
      <c r="M458" s="44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</row>
    <row r="459" spans="1:30" ht="12.75">
      <c r="A459" s="44"/>
      <c r="B459" s="44"/>
      <c r="C459" s="44"/>
      <c r="D459" s="44"/>
      <c r="E459" s="44"/>
      <c r="F459" s="44"/>
      <c r="G459" s="45"/>
      <c r="H459" s="45"/>
      <c r="I459" s="45"/>
      <c r="J459" s="45"/>
      <c r="K459" s="45"/>
      <c r="L459" s="45"/>
      <c r="M459" s="44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</row>
    <row r="460" spans="1:30" ht="12.75">
      <c r="A460" s="44"/>
      <c r="B460" s="44"/>
      <c r="C460" s="44"/>
      <c r="D460" s="44"/>
      <c r="E460" s="44"/>
      <c r="F460" s="44"/>
      <c r="G460" s="45"/>
      <c r="H460" s="45"/>
      <c r="I460" s="45"/>
      <c r="J460" s="45"/>
      <c r="K460" s="45"/>
      <c r="L460" s="45"/>
      <c r="M460" s="44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</row>
    <row r="461" spans="1:30" ht="12.75">
      <c r="A461" s="44"/>
      <c r="B461" s="44"/>
      <c r="C461" s="44"/>
      <c r="D461" s="44"/>
      <c r="E461" s="44"/>
      <c r="F461" s="44"/>
      <c r="G461" s="45"/>
      <c r="H461" s="45"/>
      <c r="I461" s="45"/>
      <c r="J461" s="45"/>
      <c r="K461" s="45"/>
      <c r="L461" s="45"/>
      <c r="M461" s="44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</row>
    <row r="462" spans="1:30" ht="12.75">
      <c r="A462" s="44"/>
      <c r="B462" s="44"/>
      <c r="C462" s="44"/>
      <c r="D462" s="44"/>
      <c r="E462" s="44"/>
      <c r="F462" s="44"/>
      <c r="G462" s="45"/>
      <c r="H462" s="45"/>
      <c r="I462" s="45"/>
      <c r="J462" s="45"/>
      <c r="K462" s="45"/>
      <c r="L462" s="45"/>
      <c r="M462" s="44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</row>
    <row r="463" spans="1:30" ht="12.75">
      <c r="A463" s="44"/>
      <c r="B463" s="44"/>
      <c r="C463" s="44"/>
      <c r="D463" s="44"/>
      <c r="E463" s="44"/>
      <c r="F463" s="44"/>
      <c r="G463" s="45"/>
      <c r="H463" s="45"/>
      <c r="I463" s="45"/>
      <c r="J463" s="45"/>
      <c r="K463" s="45"/>
      <c r="L463" s="45"/>
      <c r="M463" s="44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</row>
    <row r="464" spans="1:30" ht="12.75">
      <c r="A464" s="44"/>
      <c r="B464" s="44"/>
      <c r="C464" s="44"/>
      <c r="D464" s="44"/>
      <c r="E464" s="44"/>
      <c r="F464" s="44"/>
      <c r="G464" s="45"/>
      <c r="H464" s="45"/>
      <c r="I464" s="45"/>
      <c r="J464" s="45"/>
      <c r="K464" s="45"/>
      <c r="L464" s="45"/>
      <c r="M464" s="44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</row>
    <row r="465" spans="1:30" ht="12.75">
      <c r="A465" s="44"/>
      <c r="B465" s="44"/>
      <c r="C465" s="44"/>
      <c r="D465" s="44"/>
      <c r="E465" s="44"/>
      <c r="F465" s="44"/>
      <c r="G465" s="45"/>
      <c r="H465" s="45"/>
      <c r="I465" s="45"/>
      <c r="J465" s="45"/>
      <c r="K465" s="45"/>
      <c r="L465" s="45"/>
      <c r="M465" s="44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</row>
    <row r="466" spans="1:30" ht="12.75">
      <c r="A466" s="44"/>
      <c r="B466" s="44"/>
      <c r="C466" s="44"/>
      <c r="D466" s="44"/>
      <c r="E466" s="44"/>
      <c r="F466" s="44"/>
      <c r="G466" s="45"/>
      <c r="H466" s="45"/>
      <c r="I466" s="45"/>
      <c r="J466" s="45"/>
      <c r="K466" s="45"/>
      <c r="L466" s="45"/>
      <c r="M466" s="44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</row>
    <row r="467" spans="1:30" ht="12.75">
      <c r="A467" s="44"/>
      <c r="B467" s="44"/>
      <c r="C467" s="44"/>
      <c r="D467" s="44"/>
      <c r="E467" s="44"/>
      <c r="F467" s="44"/>
      <c r="G467" s="45"/>
      <c r="H467" s="45"/>
      <c r="I467" s="45"/>
      <c r="J467" s="45"/>
      <c r="K467" s="45"/>
      <c r="L467" s="45"/>
      <c r="M467" s="44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</row>
    <row r="468" spans="1:30" ht="12.75">
      <c r="A468" s="44"/>
      <c r="B468" s="44"/>
      <c r="C468" s="44"/>
      <c r="D468" s="44"/>
      <c r="E468" s="44"/>
      <c r="F468" s="44"/>
      <c r="G468" s="45"/>
      <c r="H468" s="45"/>
      <c r="I468" s="45"/>
      <c r="J468" s="45"/>
      <c r="K468" s="45"/>
      <c r="L468" s="45"/>
      <c r="M468" s="44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</row>
    <row r="469" spans="1:30" ht="12.75">
      <c r="A469" s="44"/>
      <c r="B469" s="44"/>
      <c r="C469" s="44"/>
      <c r="D469" s="44"/>
      <c r="E469" s="44"/>
      <c r="F469" s="44"/>
      <c r="G469" s="45"/>
      <c r="H469" s="45"/>
      <c r="I469" s="45"/>
      <c r="J469" s="45"/>
      <c r="K469" s="45"/>
      <c r="L469" s="45"/>
      <c r="M469" s="44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</row>
    <row r="470" spans="1:30" ht="12.75">
      <c r="A470" s="44"/>
      <c r="B470" s="44"/>
      <c r="C470" s="44"/>
      <c r="D470" s="44"/>
      <c r="E470" s="44"/>
      <c r="F470" s="44"/>
      <c r="G470" s="45"/>
      <c r="H470" s="45"/>
      <c r="I470" s="45"/>
      <c r="J470" s="45"/>
      <c r="K470" s="45"/>
      <c r="L470" s="45"/>
      <c r="M470" s="44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</row>
    <row r="471" spans="1:30" ht="12.75">
      <c r="A471" s="44"/>
      <c r="B471" s="44"/>
      <c r="C471" s="44"/>
      <c r="D471" s="44"/>
      <c r="E471" s="44"/>
      <c r="F471" s="44"/>
      <c r="G471" s="45"/>
      <c r="H471" s="45"/>
      <c r="I471" s="45"/>
      <c r="J471" s="45"/>
      <c r="K471" s="45"/>
      <c r="L471" s="45"/>
      <c r="M471" s="44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</row>
    <row r="472" spans="1:30" ht="12.75">
      <c r="A472" s="44"/>
      <c r="B472" s="44"/>
      <c r="C472" s="44"/>
      <c r="D472" s="44"/>
      <c r="E472" s="44"/>
      <c r="F472" s="44"/>
      <c r="G472" s="45"/>
      <c r="H472" s="45"/>
      <c r="I472" s="45"/>
      <c r="J472" s="45"/>
      <c r="K472" s="45"/>
      <c r="L472" s="45"/>
      <c r="M472" s="44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</row>
    <row r="473" spans="1:30" ht="12.75">
      <c r="A473" s="44"/>
      <c r="B473" s="44"/>
      <c r="C473" s="44"/>
      <c r="D473" s="44"/>
      <c r="E473" s="44"/>
      <c r="F473" s="44"/>
      <c r="G473" s="45"/>
      <c r="H473" s="45"/>
      <c r="I473" s="45"/>
      <c r="J473" s="45"/>
      <c r="K473" s="45"/>
      <c r="L473" s="45"/>
      <c r="M473" s="44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</row>
    <row r="474" spans="1:30" ht="12.75">
      <c r="A474" s="44"/>
      <c r="B474" s="44"/>
      <c r="C474" s="44"/>
      <c r="D474" s="44"/>
      <c r="E474" s="44"/>
      <c r="F474" s="44"/>
      <c r="G474" s="45"/>
      <c r="H474" s="45"/>
      <c r="I474" s="45"/>
      <c r="J474" s="45"/>
      <c r="K474" s="45"/>
      <c r="L474" s="45"/>
      <c r="M474" s="44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</row>
    <row r="475" spans="1:30" ht="12.75">
      <c r="A475" s="44"/>
      <c r="B475" s="44"/>
      <c r="C475" s="44"/>
      <c r="D475" s="44"/>
      <c r="E475" s="44"/>
      <c r="F475" s="44"/>
      <c r="G475" s="45"/>
      <c r="H475" s="45"/>
      <c r="I475" s="45"/>
      <c r="J475" s="45"/>
      <c r="K475" s="45"/>
      <c r="L475" s="45"/>
      <c r="M475" s="44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</row>
    <row r="476" spans="1:30" ht="12.75">
      <c r="A476" s="44"/>
      <c r="B476" s="44"/>
      <c r="C476" s="44"/>
      <c r="D476" s="44"/>
      <c r="E476" s="44"/>
      <c r="F476" s="44"/>
      <c r="G476" s="45"/>
      <c r="H476" s="45"/>
      <c r="I476" s="45"/>
      <c r="J476" s="45"/>
      <c r="K476" s="45"/>
      <c r="L476" s="45"/>
      <c r="M476" s="44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</row>
    <row r="477" spans="1:30" ht="12.75">
      <c r="A477" s="44"/>
      <c r="B477" s="44"/>
      <c r="C477" s="44"/>
      <c r="D477" s="44"/>
      <c r="E477" s="44"/>
      <c r="F477" s="44"/>
      <c r="G477" s="45"/>
      <c r="H477" s="45"/>
      <c r="I477" s="45"/>
      <c r="J477" s="45"/>
      <c r="K477" s="45"/>
      <c r="L477" s="45"/>
      <c r="M477" s="44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</row>
    <row r="478" spans="1:30" ht="12.75">
      <c r="A478" s="44"/>
      <c r="B478" s="44"/>
      <c r="C478" s="44"/>
      <c r="D478" s="44"/>
      <c r="E478" s="44"/>
      <c r="F478" s="44"/>
      <c r="G478" s="45"/>
      <c r="H478" s="45"/>
      <c r="I478" s="45"/>
      <c r="J478" s="45"/>
      <c r="K478" s="45"/>
      <c r="L478" s="45"/>
      <c r="M478" s="44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</row>
    <row r="479" spans="1:30" ht="12.75">
      <c r="A479" s="44"/>
      <c r="B479" s="44"/>
      <c r="C479" s="44"/>
      <c r="D479" s="44"/>
      <c r="E479" s="44"/>
      <c r="F479" s="44"/>
      <c r="G479" s="45"/>
      <c r="H479" s="45"/>
      <c r="I479" s="45"/>
      <c r="J479" s="45"/>
      <c r="K479" s="45"/>
      <c r="L479" s="45"/>
      <c r="M479" s="44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</row>
    <row r="480" spans="1:30" ht="12.75">
      <c r="A480" s="44"/>
      <c r="B480" s="44"/>
      <c r="C480" s="44"/>
      <c r="D480" s="44"/>
      <c r="E480" s="44"/>
      <c r="F480" s="44"/>
      <c r="G480" s="45"/>
      <c r="H480" s="45"/>
      <c r="I480" s="45"/>
      <c r="J480" s="45"/>
      <c r="K480" s="45"/>
      <c r="L480" s="45"/>
      <c r="M480" s="44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</row>
    <row r="481" spans="1:30" ht="12.75">
      <c r="A481" s="44"/>
      <c r="B481" s="44"/>
      <c r="C481" s="44"/>
      <c r="D481" s="44"/>
      <c r="E481" s="44"/>
      <c r="F481" s="44"/>
      <c r="G481" s="45"/>
      <c r="H481" s="45"/>
      <c r="I481" s="45"/>
      <c r="J481" s="45"/>
      <c r="K481" s="45"/>
      <c r="L481" s="45"/>
      <c r="M481" s="44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</row>
    <row r="482" spans="1:30" ht="12.75">
      <c r="A482" s="44"/>
      <c r="B482" s="44"/>
      <c r="C482" s="44"/>
      <c r="D482" s="44"/>
      <c r="E482" s="44"/>
      <c r="F482" s="44"/>
      <c r="G482" s="45"/>
      <c r="H482" s="45"/>
      <c r="I482" s="45"/>
      <c r="J482" s="45"/>
      <c r="K482" s="45"/>
      <c r="L482" s="45"/>
      <c r="M482" s="44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</row>
    <row r="483" spans="1:30" ht="12.75">
      <c r="A483" s="44"/>
      <c r="B483" s="44"/>
      <c r="C483" s="44"/>
      <c r="D483" s="44"/>
      <c r="E483" s="44"/>
      <c r="F483" s="44"/>
      <c r="G483" s="45"/>
      <c r="H483" s="45"/>
      <c r="I483" s="45"/>
      <c r="J483" s="45"/>
      <c r="K483" s="45"/>
      <c r="L483" s="45"/>
      <c r="M483" s="44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</row>
    <row r="484" spans="1:30" ht="12.75">
      <c r="A484" s="44"/>
      <c r="B484" s="44"/>
      <c r="C484" s="44"/>
      <c r="D484" s="44"/>
      <c r="E484" s="44"/>
      <c r="F484" s="44"/>
      <c r="G484" s="45"/>
      <c r="H484" s="45"/>
      <c r="I484" s="45"/>
      <c r="J484" s="45"/>
      <c r="K484" s="45"/>
      <c r="L484" s="45"/>
      <c r="M484" s="44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</row>
    <row r="485" spans="1:30" ht="12.75">
      <c r="A485" s="44"/>
      <c r="B485" s="44"/>
      <c r="C485" s="44"/>
      <c r="D485" s="44"/>
      <c r="E485" s="44"/>
      <c r="F485" s="44"/>
      <c r="G485" s="45"/>
      <c r="H485" s="45"/>
      <c r="I485" s="45"/>
      <c r="J485" s="45"/>
      <c r="K485" s="45"/>
      <c r="L485" s="45"/>
      <c r="M485" s="44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</row>
    <row r="486" spans="1:30" ht="12.75">
      <c r="A486" s="44"/>
      <c r="B486" s="44"/>
      <c r="C486" s="44"/>
      <c r="D486" s="44"/>
      <c r="E486" s="44"/>
      <c r="F486" s="44"/>
      <c r="G486" s="45"/>
      <c r="H486" s="45"/>
      <c r="I486" s="45"/>
      <c r="J486" s="45"/>
      <c r="K486" s="45"/>
      <c r="L486" s="45"/>
      <c r="M486" s="44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</row>
    <row r="487" spans="1:30" ht="12.75">
      <c r="A487" s="44"/>
      <c r="B487" s="44"/>
      <c r="C487" s="44"/>
      <c r="D487" s="44"/>
      <c r="E487" s="44"/>
      <c r="F487" s="44"/>
      <c r="G487" s="45"/>
      <c r="H487" s="45"/>
      <c r="I487" s="45"/>
      <c r="J487" s="45"/>
      <c r="K487" s="45"/>
      <c r="L487" s="45"/>
      <c r="M487" s="44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</row>
    <row r="488" spans="1:30" ht="12.75">
      <c r="A488" s="44"/>
      <c r="B488" s="44"/>
      <c r="C488" s="44"/>
      <c r="D488" s="44"/>
      <c r="E488" s="44"/>
      <c r="F488" s="44"/>
      <c r="G488" s="45"/>
      <c r="H488" s="45"/>
      <c r="I488" s="45"/>
      <c r="J488" s="45"/>
      <c r="K488" s="45"/>
      <c r="L488" s="45"/>
      <c r="M488" s="44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</row>
    <row r="489" spans="1:30" ht="12.75">
      <c r="A489" s="44"/>
      <c r="B489" s="44"/>
      <c r="C489" s="44"/>
      <c r="D489" s="44"/>
      <c r="E489" s="44"/>
      <c r="F489" s="44"/>
      <c r="G489" s="45"/>
      <c r="H489" s="45"/>
      <c r="I489" s="45"/>
      <c r="J489" s="45"/>
      <c r="K489" s="45"/>
      <c r="L489" s="45"/>
      <c r="M489" s="44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</row>
    <row r="490" spans="1:30" ht="12.75">
      <c r="A490" s="44"/>
      <c r="B490" s="44"/>
      <c r="C490" s="44"/>
      <c r="D490" s="44"/>
      <c r="E490" s="44"/>
      <c r="F490" s="44"/>
      <c r="G490" s="45"/>
      <c r="H490" s="45"/>
      <c r="I490" s="45"/>
      <c r="J490" s="45"/>
      <c r="K490" s="45"/>
      <c r="L490" s="45"/>
      <c r="M490" s="44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</row>
    <row r="491" spans="1:30" ht="12.75">
      <c r="A491" s="44"/>
      <c r="B491" s="44"/>
      <c r="C491" s="44"/>
      <c r="D491" s="44"/>
      <c r="E491" s="44"/>
      <c r="F491" s="44"/>
      <c r="G491" s="45"/>
      <c r="H491" s="45"/>
      <c r="I491" s="45"/>
      <c r="J491" s="45"/>
      <c r="K491" s="45"/>
      <c r="L491" s="45"/>
      <c r="M491" s="44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</row>
    <row r="492" spans="1:30" ht="12.75">
      <c r="A492" s="44"/>
      <c r="B492" s="44"/>
      <c r="C492" s="44"/>
      <c r="D492" s="44"/>
      <c r="E492" s="44"/>
      <c r="F492" s="44"/>
      <c r="G492" s="45"/>
      <c r="H492" s="45"/>
      <c r="I492" s="45"/>
      <c r="J492" s="45"/>
      <c r="K492" s="45"/>
      <c r="L492" s="45"/>
      <c r="M492" s="44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</row>
    <row r="493" spans="1:30" ht="12.75">
      <c r="A493" s="44"/>
      <c r="B493" s="44"/>
      <c r="C493" s="44"/>
      <c r="D493" s="44"/>
      <c r="E493" s="44"/>
      <c r="F493" s="44"/>
      <c r="G493" s="45"/>
      <c r="H493" s="45"/>
      <c r="I493" s="45"/>
      <c r="J493" s="45"/>
      <c r="K493" s="45"/>
      <c r="L493" s="45"/>
      <c r="M493" s="44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</row>
    <row r="494" spans="1:30" ht="12.75">
      <c r="A494" s="44"/>
      <c r="B494" s="44"/>
      <c r="C494" s="44"/>
      <c r="D494" s="44"/>
      <c r="E494" s="44"/>
      <c r="F494" s="44"/>
      <c r="G494" s="45"/>
      <c r="H494" s="45"/>
      <c r="I494" s="45"/>
      <c r="J494" s="45"/>
      <c r="K494" s="45"/>
      <c r="L494" s="45"/>
      <c r="M494" s="44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</row>
    <row r="495" spans="1:30" ht="12.75">
      <c r="A495" s="44"/>
      <c r="B495" s="44"/>
      <c r="C495" s="44"/>
      <c r="D495" s="44"/>
      <c r="E495" s="44"/>
      <c r="F495" s="44"/>
      <c r="G495" s="45"/>
      <c r="H495" s="45"/>
      <c r="I495" s="45"/>
      <c r="J495" s="45"/>
      <c r="K495" s="45"/>
      <c r="L495" s="45"/>
      <c r="M495" s="44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</row>
    <row r="496" spans="1:30" ht="12.75">
      <c r="A496" s="44"/>
      <c r="B496" s="44"/>
      <c r="C496" s="44"/>
      <c r="D496" s="44"/>
      <c r="E496" s="44"/>
      <c r="F496" s="44"/>
      <c r="G496" s="45"/>
      <c r="H496" s="45"/>
      <c r="I496" s="45"/>
      <c r="J496" s="45"/>
      <c r="K496" s="45"/>
      <c r="L496" s="45"/>
      <c r="M496" s="44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</row>
    <row r="497" spans="1:30" ht="12.75">
      <c r="A497" s="44"/>
      <c r="B497" s="44"/>
      <c r="C497" s="44"/>
      <c r="D497" s="44"/>
      <c r="E497" s="44"/>
      <c r="F497" s="44"/>
      <c r="G497" s="45"/>
      <c r="H497" s="45"/>
      <c r="I497" s="45"/>
      <c r="J497" s="45"/>
      <c r="K497" s="45"/>
      <c r="L497" s="45"/>
      <c r="M497" s="44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</row>
    <row r="498" spans="1:30" ht="12.75">
      <c r="A498" s="44"/>
      <c r="B498" s="44"/>
      <c r="C498" s="44"/>
      <c r="D498" s="44"/>
      <c r="E498" s="44"/>
      <c r="F498" s="44"/>
      <c r="G498" s="45"/>
      <c r="H498" s="45"/>
      <c r="I498" s="45"/>
      <c r="J498" s="45"/>
      <c r="K498" s="45"/>
      <c r="L498" s="45"/>
      <c r="M498" s="44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</row>
    <row r="499" spans="1:30" ht="12.75">
      <c r="A499" s="44"/>
      <c r="B499" s="44"/>
      <c r="C499" s="44"/>
      <c r="D499" s="44"/>
      <c r="E499" s="44"/>
      <c r="F499" s="44"/>
      <c r="G499" s="45"/>
      <c r="H499" s="45"/>
      <c r="I499" s="45"/>
      <c r="J499" s="45"/>
      <c r="K499" s="45"/>
      <c r="L499" s="45"/>
      <c r="M499" s="44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</row>
    <row r="500" spans="1:30" ht="12.75">
      <c r="A500" s="44"/>
      <c r="B500" s="44"/>
      <c r="C500" s="44"/>
      <c r="D500" s="44"/>
      <c r="E500" s="44"/>
      <c r="F500" s="44"/>
      <c r="G500" s="45"/>
      <c r="H500" s="45"/>
      <c r="I500" s="45"/>
      <c r="J500" s="45"/>
      <c r="K500" s="45"/>
      <c r="L500" s="45"/>
      <c r="M500" s="44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</row>
    <row r="501" spans="1:30" ht="12.75">
      <c r="A501" s="44"/>
      <c r="B501" s="44"/>
      <c r="C501" s="44"/>
      <c r="D501" s="44"/>
      <c r="E501" s="44"/>
      <c r="F501" s="44"/>
      <c r="G501" s="45"/>
      <c r="H501" s="45"/>
      <c r="I501" s="45"/>
      <c r="J501" s="45"/>
      <c r="K501" s="45"/>
      <c r="L501" s="45"/>
      <c r="M501" s="44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</row>
    <row r="502" spans="1:30" ht="12.75">
      <c r="A502" s="44"/>
      <c r="B502" s="44"/>
      <c r="C502" s="44"/>
      <c r="D502" s="44"/>
      <c r="E502" s="44"/>
      <c r="F502" s="44"/>
      <c r="G502" s="45"/>
      <c r="H502" s="45"/>
      <c r="I502" s="45"/>
      <c r="J502" s="45"/>
      <c r="K502" s="45"/>
      <c r="L502" s="45"/>
      <c r="M502" s="44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</row>
    <row r="503" spans="1:30" ht="12.75">
      <c r="A503" s="44"/>
      <c r="B503" s="44"/>
      <c r="C503" s="44"/>
      <c r="D503" s="44"/>
      <c r="E503" s="44"/>
      <c r="F503" s="44"/>
      <c r="G503" s="45"/>
      <c r="H503" s="45"/>
      <c r="I503" s="45"/>
      <c r="J503" s="45"/>
      <c r="K503" s="45"/>
      <c r="L503" s="45"/>
      <c r="M503" s="44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</row>
    <row r="504" spans="1:30" ht="12.75">
      <c r="A504" s="44"/>
      <c r="B504" s="44"/>
      <c r="C504" s="44"/>
      <c r="D504" s="44"/>
      <c r="E504" s="44"/>
      <c r="F504" s="44"/>
      <c r="G504" s="45"/>
      <c r="H504" s="45"/>
      <c r="I504" s="45"/>
      <c r="J504" s="45"/>
      <c r="K504" s="45"/>
      <c r="L504" s="45"/>
      <c r="M504" s="44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</row>
    <row r="505" spans="1:30" ht="12.75">
      <c r="A505" s="44"/>
      <c r="B505" s="44"/>
      <c r="C505" s="44"/>
      <c r="D505" s="44"/>
      <c r="E505" s="44"/>
      <c r="F505" s="44"/>
      <c r="G505" s="45"/>
      <c r="H505" s="45"/>
      <c r="I505" s="45"/>
      <c r="J505" s="45"/>
      <c r="K505" s="45"/>
      <c r="L505" s="45"/>
      <c r="M505" s="44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</row>
    <row r="506" spans="1:30" ht="12.75">
      <c r="A506" s="44"/>
      <c r="B506" s="44"/>
      <c r="C506" s="44"/>
      <c r="D506" s="44"/>
      <c r="E506" s="44"/>
      <c r="F506" s="44"/>
      <c r="G506" s="45"/>
      <c r="H506" s="45"/>
      <c r="I506" s="45"/>
      <c r="J506" s="45"/>
      <c r="K506" s="45"/>
      <c r="L506" s="45"/>
      <c r="M506" s="44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</row>
    <row r="507" spans="1:30" ht="12.75">
      <c r="A507" s="44"/>
      <c r="B507" s="44"/>
      <c r="C507" s="44"/>
      <c r="D507" s="44"/>
      <c r="E507" s="44"/>
      <c r="F507" s="44"/>
      <c r="G507" s="45"/>
      <c r="H507" s="45"/>
      <c r="I507" s="45"/>
      <c r="J507" s="45"/>
      <c r="K507" s="45"/>
      <c r="L507" s="45"/>
      <c r="M507" s="44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</row>
    <row r="508" spans="1:30" ht="12.75">
      <c r="A508" s="44"/>
      <c r="B508" s="44"/>
      <c r="C508" s="44"/>
      <c r="D508" s="44"/>
      <c r="E508" s="44"/>
      <c r="F508" s="44"/>
      <c r="G508" s="45"/>
      <c r="H508" s="45"/>
      <c r="I508" s="45"/>
      <c r="J508" s="45"/>
      <c r="K508" s="45"/>
      <c r="L508" s="45"/>
      <c r="M508" s="44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</row>
    <row r="509" spans="1:30" ht="12.75">
      <c r="A509" s="44"/>
      <c r="B509" s="44"/>
      <c r="C509" s="44"/>
      <c r="D509" s="44"/>
      <c r="E509" s="44"/>
      <c r="F509" s="44"/>
      <c r="G509" s="45"/>
      <c r="H509" s="45"/>
      <c r="I509" s="45"/>
      <c r="J509" s="45"/>
      <c r="K509" s="45"/>
      <c r="L509" s="45"/>
      <c r="M509" s="44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</row>
    <row r="510" spans="1:30" ht="12.75">
      <c r="A510" s="44"/>
      <c r="B510" s="44"/>
      <c r="C510" s="44"/>
      <c r="D510" s="44"/>
      <c r="E510" s="44"/>
      <c r="F510" s="44"/>
      <c r="G510" s="45"/>
      <c r="H510" s="45"/>
      <c r="I510" s="45"/>
      <c r="J510" s="45"/>
      <c r="K510" s="45"/>
      <c r="L510" s="45"/>
      <c r="M510" s="44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</row>
    <row r="511" spans="1:30" ht="12.75">
      <c r="A511" s="44"/>
      <c r="B511" s="44"/>
      <c r="C511" s="44"/>
      <c r="D511" s="44"/>
      <c r="E511" s="44"/>
      <c r="F511" s="44"/>
      <c r="G511" s="45"/>
      <c r="H511" s="45"/>
      <c r="I511" s="45"/>
      <c r="J511" s="45"/>
      <c r="K511" s="45"/>
      <c r="L511" s="45"/>
      <c r="M511" s="44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</row>
    <row r="512" spans="1:30" ht="12.75">
      <c r="A512" s="44"/>
      <c r="B512" s="44"/>
      <c r="C512" s="44"/>
      <c r="D512" s="44"/>
      <c r="E512" s="44"/>
      <c r="F512" s="44"/>
      <c r="G512" s="45"/>
      <c r="H512" s="45"/>
      <c r="I512" s="45"/>
      <c r="J512" s="45"/>
      <c r="K512" s="45"/>
      <c r="L512" s="45"/>
      <c r="M512" s="44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</row>
    <row r="513" spans="1:30" ht="12.75">
      <c r="A513" s="44"/>
      <c r="B513" s="44"/>
      <c r="C513" s="44"/>
      <c r="D513" s="44"/>
      <c r="E513" s="44"/>
      <c r="F513" s="44"/>
      <c r="G513" s="45"/>
      <c r="H513" s="45"/>
      <c r="I513" s="45"/>
      <c r="J513" s="45"/>
      <c r="K513" s="45"/>
      <c r="L513" s="45"/>
      <c r="M513" s="44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</row>
    <row r="514" spans="1:30" ht="12.75">
      <c r="A514" s="44"/>
      <c r="B514" s="44"/>
      <c r="C514" s="44"/>
      <c r="D514" s="44"/>
      <c r="E514" s="44"/>
      <c r="F514" s="44"/>
      <c r="G514" s="45"/>
      <c r="H514" s="45"/>
      <c r="I514" s="45"/>
      <c r="J514" s="45"/>
      <c r="K514" s="45"/>
      <c r="L514" s="45"/>
      <c r="M514" s="44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</row>
    <row r="515" spans="1:30" ht="12.75">
      <c r="A515" s="44"/>
      <c r="B515" s="44"/>
      <c r="C515" s="44"/>
      <c r="D515" s="44"/>
      <c r="E515" s="44"/>
      <c r="F515" s="44"/>
      <c r="G515" s="45"/>
      <c r="H515" s="45"/>
      <c r="I515" s="45"/>
      <c r="J515" s="45"/>
      <c r="K515" s="45"/>
      <c r="L515" s="45"/>
      <c r="M515" s="44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</row>
    <row r="516" spans="1:30" ht="12.75">
      <c r="A516" s="44"/>
      <c r="B516" s="44"/>
      <c r="C516" s="44"/>
      <c r="D516" s="44"/>
      <c r="E516" s="44"/>
      <c r="F516" s="44"/>
      <c r="G516" s="45"/>
      <c r="H516" s="45"/>
      <c r="I516" s="45"/>
      <c r="J516" s="45"/>
      <c r="K516" s="45"/>
      <c r="L516" s="45"/>
      <c r="M516" s="44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</row>
    <row r="517" spans="1:30" ht="12.75">
      <c r="A517" s="44"/>
      <c r="B517" s="44"/>
      <c r="C517" s="44"/>
      <c r="D517" s="44"/>
      <c r="E517" s="44"/>
      <c r="F517" s="44"/>
      <c r="G517" s="45"/>
      <c r="H517" s="45"/>
      <c r="I517" s="45"/>
      <c r="J517" s="45"/>
      <c r="K517" s="45"/>
      <c r="L517" s="45"/>
      <c r="M517" s="44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</row>
    <row r="518" spans="1:30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4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</row>
    <row r="519" spans="1:30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4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</row>
    <row r="520" spans="1:30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4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</row>
    <row r="521" spans="1:30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4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</row>
    <row r="522" spans="1:30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4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</row>
    <row r="523" spans="1:30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4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</row>
    <row r="524" spans="1:30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4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</row>
    <row r="525" spans="1:30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4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</row>
    <row r="526" spans="1:30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4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</row>
    <row r="527" spans="1:30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4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</row>
    <row r="528" spans="1:30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4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</row>
    <row r="529" spans="1:30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4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</row>
    <row r="530" spans="1:30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4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</row>
    <row r="531" spans="1:30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4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</row>
    <row r="532" spans="1:30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4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</row>
    <row r="533" spans="1:30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4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</row>
    <row r="534" spans="1:30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4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</row>
    <row r="535" spans="1:30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4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</row>
    <row r="536" spans="1:30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4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</row>
    <row r="537" spans="1:30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4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</row>
    <row r="538" spans="1:30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4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</row>
    <row r="539" spans="1:30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4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</row>
    <row r="540" spans="1:30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4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</row>
    <row r="541" spans="1:30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4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</row>
    <row r="542" spans="1:30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4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</row>
    <row r="543" spans="1:30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4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</row>
    <row r="544" spans="1:30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4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</row>
    <row r="545" spans="1:30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4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</row>
    <row r="546" spans="1:30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4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</row>
    <row r="547" spans="1:30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4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</row>
    <row r="548" spans="1:30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4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</row>
    <row r="549" spans="1:30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4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</row>
    <row r="550" spans="1:30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4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</row>
    <row r="551" spans="1:30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4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</row>
    <row r="552" spans="1:30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4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</row>
    <row r="553" spans="1:30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4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</row>
    <row r="554" spans="1:30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4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</row>
    <row r="555" spans="1:30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4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</row>
    <row r="556" spans="1:30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4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</row>
    <row r="557" spans="1:30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4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</row>
    <row r="558" spans="1:30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4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</row>
    <row r="559" spans="1:30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4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</row>
    <row r="560" spans="1:30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4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</row>
    <row r="561" spans="1:30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4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</row>
    <row r="562" spans="1:30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4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</row>
    <row r="563" spans="1:30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4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</row>
    <row r="564" spans="1:30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4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</row>
    <row r="565" spans="1:30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4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</row>
    <row r="566" spans="1:30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4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</row>
    <row r="567" spans="1:30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4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</row>
    <row r="568" spans="1:30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4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</row>
    <row r="569" spans="1:30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4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</row>
    <row r="570" spans="1:30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4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</row>
    <row r="571" spans="1:30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4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</row>
    <row r="572" spans="1:30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4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</row>
    <row r="573" spans="1:30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4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</row>
    <row r="574" spans="1:30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4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</row>
    <row r="575" spans="1:30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4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</row>
    <row r="576" spans="1:30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4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</row>
    <row r="577" spans="1:30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4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</row>
    <row r="578" spans="1:30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4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</row>
    <row r="579" spans="1:30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4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</row>
    <row r="580" spans="1:30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4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</row>
    <row r="581" spans="1:30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4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</row>
    <row r="582" spans="1:30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4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</row>
    <row r="583" spans="1:30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4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</row>
    <row r="584" spans="1:30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4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</row>
    <row r="585" spans="1:30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4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</row>
    <row r="586" spans="1:30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4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</row>
    <row r="587" spans="1:30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4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</row>
    <row r="588" spans="1:30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4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</row>
    <row r="589" spans="1:30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4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</row>
    <row r="590" spans="1:30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4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</row>
    <row r="591" spans="1:30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4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</row>
    <row r="592" spans="1:30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4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</row>
    <row r="593" spans="1:30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4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</row>
    <row r="594" spans="1:30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4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</row>
    <row r="595" spans="1:30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4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</row>
    <row r="596" spans="1:30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4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</row>
    <row r="597" spans="1:30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4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</row>
    <row r="598" spans="1:30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4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</row>
    <row r="599" spans="1:30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4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</row>
    <row r="600" spans="1:30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4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</row>
    <row r="601" spans="1:30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4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</row>
    <row r="602" spans="1:30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4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</row>
    <row r="603" spans="1:30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4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</row>
    <row r="604" spans="1:30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4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</row>
    <row r="605" spans="1:30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4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</row>
    <row r="606" spans="1:30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4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</row>
    <row r="607" spans="1:30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4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</row>
    <row r="608" spans="1:30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4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</row>
    <row r="609" spans="1:30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4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</row>
    <row r="610" spans="1:30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4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</row>
    <row r="611" spans="1:30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4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</row>
    <row r="612" spans="1:30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4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</row>
    <row r="613" spans="1:30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4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</row>
    <row r="614" spans="1:30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4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</row>
    <row r="615" spans="1:30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4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</row>
    <row r="616" spans="1:30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4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</row>
    <row r="617" spans="1:30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4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</row>
    <row r="618" spans="1:30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4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</row>
    <row r="619" spans="1:30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4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</row>
    <row r="620" spans="1:30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4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</row>
    <row r="621" spans="1:30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4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</row>
    <row r="622" spans="1:30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4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</row>
    <row r="623" spans="1:30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4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</row>
    <row r="624" spans="1:30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4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</row>
    <row r="625" spans="1:30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4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</row>
    <row r="626" spans="1:30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4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</row>
    <row r="627" spans="1:30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4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</row>
    <row r="628" spans="1:30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4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</row>
    <row r="629" spans="1:30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4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</row>
    <row r="630" spans="1:30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4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</row>
    <row r="631" spans="1:30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4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</row>
    <row r="632" spans="1:30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4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</row>
    <row r="633" spans="1:30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4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</row>
    <row r="634" spans="1:30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4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</row>
    <row r="635" spans="1:30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4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</row>
    <row r="636" spans="1:30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4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</row>
    <row r="637" spans="1:30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4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</row>
    <row r="638" spans="1:30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4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</row>
    <row r="639" spans="1:30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4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</row>
    <row r="640" spans="1:30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4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</row>
    <row r="641" spans="1:30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4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</row>
    <row r="642" spans="1:30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4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</row>
    <row r="643" spans="1:30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4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</row>
    <row r="644" spans="1:30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4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</row>
    <row r="645" spans="1:30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4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</row>
    <row r="646" spans="1:30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4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</row>
    <row r="647" spans="1:30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4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</row>
    <row r="648" spans="1:30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4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</row>
    <row r="649" spans="1:30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4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</row>
    <row r="650" spans="1:30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4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</row>
    <row r="651" spans="1:30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4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</row>
    <row r="652" spans="1:30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4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</row>
    <row r="653" spans="1:30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4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</row>
    <row r="654" spans="1:30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4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</row>
    <row r="655" spans="1:30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4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</row>
    <row r="656" spans="1:30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4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</row>
    <row r="657" spans="1:30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4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</row>
    <row r="658" spans="1:30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4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</row>
    <row r="659" spans="1:30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4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</row>
    <row r="660" spans="1:30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4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</row>
    <row r="661" spans="1:30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4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</row>
    <row r="662" spans="1:30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4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</row>
    <row r="663" spans="1:30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4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</row>
    <row r="664" spans="1:30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4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</row>
    <row r="665" spans="1:30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4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</row>
    <row r="666" spans="1:30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4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</row>
    <row r="667" spans="1:30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4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</row>
    <row r="668" spans="1:30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4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</row>
    <row r="669" spans="1:30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4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</row>
    <row r="670" spans="1:30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4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</row>
    <row r="671" spans="1:30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4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</row>
    <row r="672" spans="1:30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4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</row>
    <row r="673" spans="1:30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4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</row>
    <row r="674" spans="1:30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4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</row>
    <row r="675" spans="1:30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4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</row>
    <row r="676" spans="1:30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4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</row>
    <row r="677" spans="1:30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4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</row>
    <row r="678" spans="1:30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4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</row>
    <row r="679" spans="1:30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4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</row>
    <row r="680" spans="1:30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4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</row>
    <row r="681" spans="1:30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4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</row>
    <row r="682" spans="1:30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4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</row>
    <row r="683" spans="1:30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4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</row>
    <row r="684" spans="1:30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4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</row>
    <row r="685" spans="1:30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4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</row>
    <row r="686" spans="1:30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4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</row>
    <row r="687" spans="1:30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4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</row>
    <row r="688" spans="1:30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4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</row>
    <row r="689" spans="1:30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4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</row>
    <row r="690" spans="1:30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4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</row>
    <row r="691" spans="1:30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4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</row>
    <row r="692" spans="1:30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4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</row>
    <row r="693" spans="1:30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4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</row>
    <row r="694" spans="1:30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4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</row>
    <row r="695" spans="1:30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4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</row>
    <row r="696" spans="1:30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4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</row>
    <row r="697" spans="1:30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4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</row>
    <row r="698" spans="1:30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4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</row>
    <row r="699" spans="1:30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4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</row>
    <row r="700" spans="1:30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4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</row>
    <row r="701" spans="1:30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4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</row>
    <row r="702" spans="1:30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4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</row>
    <row r="703" spans="1:30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4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</row>
    <row r="704" spans="1:30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4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</row>
    <row r="705" spans="1:30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4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</row>
    <row r="706" spans="1:30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4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</row>
    <row r="707" spans="1:30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4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</row>
    <row r="708" spans="1:30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4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</row>
    <row r="709" spans="1:30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4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</row>
    <row r="710" spans="1:30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4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</row>
    <row r="711" spans="1:30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4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</row>
    <row r="712" spans="1:30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4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</row>
    <row r="713" spans="1:30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4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</row>
    <row r="714" spans="1:30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4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</row>
    <row r="715" spans="1:30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4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</row>
    <row r="716" spans="1:30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4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</row>
    <row r="717" spans="1:30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4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</row>
    <row r="718" spans="1:30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4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</row>
    <row r="719" spans="1:30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4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</row>
    <row r="720" spans="1:30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4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</row>
    <row r="721" spans="1:30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4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</row>
    <row r="722" spans="1:30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4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</row>
    <row r="723" spans="1:30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4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</row>
    <row r="724" spans="1:30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4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</row>
    <row r="725" spans="1:30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4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</row>
    <row r="726" spans="1:30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4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</row>
    <row r="727" spans="1:30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4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</row>
    <row r="728" spans="1:30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4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</row>
    <row r="729" spans="1:30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4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</row>
    <row r="730" spans="1:30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4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</row>
    <row r="731" spans="1:30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4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</row>
    <row r="732" spans="1:30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4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</row>
    <row r="733" spans="1:30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4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</row>
    <row r="734" spans="1:30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4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</row>
    <row r="735" spans="1:30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4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</row>
    <row r="736" spans="1:30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4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</row>
    <row r="737" spans="1:30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4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</row>
    <row r="738" spans="1:30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4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</row>
    <row r="739" spans="1:30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4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</row>
    <row r="740" spans="1:30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4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</row>
    <row r="741" spans="1:30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4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</row>
    <row r="742" spans="1:30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4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</row>
    <row r="743" spans="1:30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4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</row>
    <row r="744" spans="1:30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4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</row>
    <row r="745" spans="1:30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4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</row>
    <row r="746" spans="1:30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4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</row>
    <row r="747" spans="1:30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4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</row>
    <row r="748" spans="1:30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4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</row>
    <row r="749" spans="1:30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4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</row>
    <row r="750" spans="1:30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4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</row>
    <row r="751" spans="1:30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4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</row>
    <row r="752" spans="1:30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4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</row>
    <row r="753" spans="1:30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4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</row>
    <row r="754" spans="1:30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4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</row>
    <row r="755" spans="1:30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4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</row>
    <row r="756" spans="1:30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4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</row>
    <row r="757" spans="1:30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4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</row>
    <row r="758" spans="1:30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4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</row>
    <row r="759" spans="1:30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4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</row>
    <row r="760" spans="1:30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4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</row>
    <row r="761" spans="1:30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4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</row>
    <row r="762" spans="1:30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4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</row>
    <row r="763" spans="1:30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4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</row>
    <row r="764" spans="1:30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4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</row>
    <row r="765" spans="1:30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4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</row>
    <row r="766" spans="1:30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4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</row>
    <row r="767" spans="1:30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4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</row>
    <row r="768" spans="1:30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4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</row>
    <row r="769" spans="1:30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4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</row>
    <row r="770" spans="1:30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4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</row>
    <row r="771" spans="1:30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4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</row>
    <row r="772" spans="1:30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4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</row>
    <row r="773" spans="1:30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4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</row>
    <row r="774" spans="1:30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4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</row>
    <row r="775" spans="1:30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4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</row>
    <row r="776" spans="1:30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4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</row>
    <row r="777" spans="1:30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4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</row>
    <row r="778" spans="1:30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4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</row>
    <row r="779" spans="1:30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4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</row>
    <row r="780" spans="1:30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4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</row>
    <row r="781" spans="1:30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4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</row>
    <row r="782" spans="1:30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4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</row>
    <row r="783" spans="1:30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4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</row>
    <row r="784" spans="1:30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4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</row>
    <row r="785" spans="1:30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4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</row>
    <row r="786" spans="1:30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4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</row>
    <row r="787" spans="1:30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4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</row>
    <row r="788" spans="1:30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4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</row>
    <row r="789" spans="1:30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4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</row>
    <row r="790" spans="1:30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4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</row>
    <row r="791" spans="1:30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4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</row>
    <row r="792" spans="1:30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4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</row>
    <row r="793" spans="1:30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4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</row>
    <row r="794" spans="1:30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4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</row>
    <row r="795" spans="1:30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4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</row>
    <row r="796" spans="1:30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4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</row>
    <row r="797" spans="1:30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4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</row>
    <row r="798" spans="1:30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4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</row>
    <row r="799" spans="1:30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4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</row>
    <row r="800" spans="1:30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4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</row>
    <row r="801" spans="1:30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4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</row>
    <row r="802" spans="1:30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4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</row>
    <row r="803" spans="1:30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4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</row>
    <row r="804" spans="1:30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4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</row>
    <row r="805" spans="1:30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4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</row>
    <row r="806" spans="1:30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4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</row>
    <row r="807" spans="1:30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4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</row>
    <row r="808" spans="1:30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4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</row>
    <row r="809" spans="1:30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4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</row>
    <row r="810" spans="1:30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4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</row>
    <row r="811" spans="1:30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4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</row>
    <row r="812" spans="1:30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4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</row>
    <row r="813" spans="1:30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4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</row>
    <row r="814" spans="1:30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4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</row>
    <row r="815" spans="1:30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4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</row>
    <row r="816" spans="1:30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4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</row>
    <row r="817" spans="1:30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4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</row>
    <row r="818" spans="1:30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4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</row>
    <row r="819" spans="1:30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4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</row>
    <row r="820" spans="1:30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4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</row>
    <row r="821" spans="1:30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4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</row>
    <row r="822" spans="1:30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4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</row>
    <row r="823" spans="1:30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4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</row>
    <row r="824" spans="1:30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4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</row>
    <row r="825" spans="1:30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4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</row>
    <row r="826" spans="1:30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4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</row>
    <row r="827" spans="1:30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4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</row>
    <row r="828" spans="1:30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4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</row>
    <row r="829" spans="1:30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4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</row>
    <row r="830" spans="1:30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4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</row>
    <row r="831" spans="1:30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4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</row>
    <row r="832" spans="1:30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4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</row>
    <row r="833" spans="1:30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4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</row>
    <row r="834" spans="1:30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4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</row>
    <row r="835" spans="1:30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4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</row>
    <row r="836" spans="1:30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4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</row>
    <row r="837" spans="1:30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4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</row>
    <row r="838" spans="1:30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4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</row>
    <row r="839" spans="1:30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4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</row>
    <row r="840" spans="1:30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4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</row>
    <row r="841" spans="1:30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4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</row>
    <row r="842" spans="1:30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4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</row>
    <row r="843" spans="1:30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4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</row>
    <row r="844" spans="1:30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4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</row>
    <row r="845" spans="1:30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4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</row>
    <row r="846" spans="1:30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4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</row>
    <row r="847" spans="1:30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4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</row>
    <row r="848" spans="1:30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4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</row>
    <row r="849" spans="1:30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4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</row>
    <row r="850" spans="1:30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4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</row>
    <row r="851" spans="1:30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4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</row>
    <row r="852" spans="1:30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4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</row>
    <row r="853" spans="1:30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4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</row>
    <row r="854" spans="1:30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4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</row>
    <row r="855" spans="1:30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4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</row>
    <row r="856" spans="1:30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4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</row>
    <row r="857" spans="1:30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4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</row>
    <row r="858" spans="1:30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4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</row>
    <row r="859" spans="1:30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4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</row>
    <row r="860" spans="1:30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4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</row>
    <row r="861" spans="1:30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4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</row>
    <row r="862" spans="1:30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4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</row>
    <row r="863" spans="1:30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4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</row>
    <row r="864" spans="1:30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4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</row>
    <row r="865" spans="1:30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4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</row>
    <row r="866" spans="1:30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4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</row>
    <row r="867" spans="1:30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4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</row>
    <row r="868" spans="1:30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4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</row>
    <row r="869" spans="1:30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4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</row>
    <row r="870" spans="1:30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4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</row>
    <row r="871" spans="1:30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4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</row>
    <row r="872" spans="1:30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4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</row>
    <row r="873" spans="1:30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4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</row>
    <row r="874" spans="1:30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4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</row>
    <row r="875" spans="1:30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4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</row>
    <row r="876" spans="1:30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4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</row>
    <row r="877" spans="1:30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4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</row>
    <row r="878" spans="1:30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4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</row>
    <row r="879" spans="1:30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4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</row>
    <row r="880" spans="1:30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4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</row>
    <row r="881" spans="1:30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4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</row>
    <row r="882" spans="1:30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4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</row>
    <row r="883" spans="1:30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4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</row>
    <row r="884" spans="1:30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4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</row>
    <row r="885" spans="1:30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4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</row>
    <row r="886" spans="1:30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4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</row>
    <row r="887" spans="1:30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4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</row>
    <row r="888" spans="1:30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4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</row>
    <row r="889" spans="1:30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4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</row>
    <row r="890" spans="1:30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4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</row>
    <row r="891" spans="1:30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4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</row>
    <row r="892" spans="1:30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4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</row>
    <row r="893" spans="1:30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4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</row>
    <row r="894" spans="1:30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4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</row>
    <row r="895" spans="1:30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4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</row>
    <row r="896" spans="1:30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4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</row>
    <row r="897" spans="1:30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4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</row>
    <row r="898" spans="1:30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4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</row>
    <row r="899" spans="1:30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4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</row>
    <row r="900" spans="1:30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4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</row>
    <row r="901" spans="1:30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4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</row>
    <row r="902" spans="1:30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4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</row>
    <row r="903" spans="1:30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4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</row>
    <row r="904" spans="1:30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4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</row>
    <row r="905" spans="1:30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4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</row>
    <row r="906" spans="1:30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4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</row>
    <row r="907" spans="1:30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4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</row>
    <row r="908" spans="1:30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4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</row>
    <row r="909" spans="1:30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4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</row>
    <row r="910" spans="1:30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4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</row>
    <row r="911" spans="1:30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4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</row>
    <row r="912" spans="1:30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4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</row>
    <row r="913" spans="1:30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4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</row>
    <row r="914" spans="1:30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4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</row>
    <row r="915" spans="1:30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4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</row>
    <row r="916" spans="1:30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4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</row>
    <row r="917" spans="1:30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4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</row>
    <row r="918" spans="1:30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4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</row>
    <row r="919" spans="1:30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4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</row>
    <row r="920" spans="1:30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4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</row>
    <row r="921" spans="1:30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4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</row>
    <row r="922" spans="1:30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4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</row>
    <row r="923" spans="1:30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4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</row>
    <row r="924" spans="1:30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4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</row>
    <row r="925" spans="1:30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4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</row>
    <row r="926" spans="1:30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4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</row>
    <row r="927" spans="1:30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4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</row>
    <row r="928" spans="1:30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4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</row>
    <row r="929" spans="1:30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4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</row>
    <row r="930" spans="1:30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4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</row>
    <row r="931" spans="1:30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4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</row>
    <row r="932" spans="1:30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4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</row>
    <row r="933" spans="1:30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4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</row>
    <row r="934" spans="1:30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4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</row>
    <row r="935" spans="1:30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4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</row>
    <row r="936" spans="1:30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4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</row>
    <row r="937" spans="1:30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4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</row>
    <row r="938" spans="1:30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4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</row>
    <row r="939" spans="1:30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4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</row>
    <row r="940" spans="1:30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4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</row>
    <row r="941" spans="1:30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4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</row>
    <row r="942" spans="1:30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4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</row>
    <row r="943" spans="1:30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4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</row>
    <row r="944" spans="1:30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4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</row>
    <row r="945" spans="1:30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4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</row>
    <row r="946" spans="1:30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4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</row>
    <row r="947" spans="1:30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4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</row>
  </sheetData>
  <mergeCells count="5">
    <mergeCell ref="A3:M3"/>
    <mergeCell ref="I9:M9"/>
    <mergeCell ref="A6:G6"/>
    <mergeCell ref="A9:E11"/>
    <mergeCell ref="A8:G8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8" r:id="rId1"/>
  <headerFooter alignWithMargins="0">
    <oddFooter>&amp;L&amp;14Emissão: &amp;D  às &amp;T&amp;C&amp;14&amp;P /&amp;N&amp;R&amp;"Arial,Negrito"&amp;12&amp;F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8"/>
  <sheetViews>
    <sheetView zoomScale="50" zoomScaleNormal="50" workbookViewId="0" topLeftCell="H10">
      <selection activeCell="I16" sqref="I16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6.28125" style="0" hidden="1" customWidth="1"/>
    <col min="7" max="7" width="101.421875" style="0" customWidth="1"/>
    <col min="8" max="12" width="30.7109375" style="0" customWidth="1"/>
    <col min="13" max="13" width="30.7109375" style="2" customWidth="1"/>
  </cols>
  <sheetData>
    <row r="1" spans="1:13" ht="39.75" customHeight="1">
      <c r="A1" s="194" t="s">
        <v>79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15" t="s">
        <v>722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91"/>
      <c r="L4" s="8"/>
      <c r="M4" s="7"/>
    </row>
    <row r="5" spans="1:13" ht="39.75" customHeight="1">
      <c r="A5" s="300" t="s">
        <v>181</v>
      </c>
      <c r="B5" s="300"/>
      <c r="C5" s="300"/>
      <c r="D5" s="300"/>
      <c r="E5" s="300"/>
      <c r="F5" s="300"/>
      <c r="G5" s="300"/>
      <c r="H5" s="279"/>
      <c r="I5" s="277"/>
      <c r="J5" s="274"/>
      <c r="K5" s="282"/>
      <c r="L5" s="274"/>
      <c r="M5" s="7"/>
    </row>
    <row r="6" spans="1:13" ht="39.75" customHeight="1" thickBot="1">
      <c r="A6" s="318" t="str">
        <f>+'De Para Anss '!A6:G6</f>
        <v>Posição: JANEIRO / 2003 (Atualizado até 31 / 01 / 2003 )</v>
      </c>
      <c r="B6" s="318"/>
      <c r="C6" s="318"/>
      <c r="D6" s="318"/>
      <c r="E6" s="318"/>
      <c r="F6" s="318"/>
      <c r="G6" s="318"/>
      <c r="H6" s="318"/>
      <c r="I6" s="10"/>
      <c r="J6" s="8"/>
      <c r="K6" s="8"/>
      <c r="L6" s="8"/>
      <c r="M6" s="196" t="s">
        <v>778</v>
      </c>
    </row>
    <row r="7" spans="1:13" ht="34.5" customHeight="1" thickBot="1" thickTop="1">
      <c r="A7" s="305" t="s">
        <v>84</v>
      </c>
      <c r="B7" s="306"/>
      <c r="C7" s="306"/>
      <c r="D7" s="306"/>
      <c r="E7" s="307"/>
      <c r="F7" s="203"/>
      <c r="G7" s="304" t="s">
        <v>793</v>
      </c>
      <c r="H7" s="34" t="s">
        <v>787</v>
      </c>
      <c r="I7" s="304" t="s">
        <v>133</v>
      </c>
      <c r="J7" s="304"/>
      <c r="K7" s="304"/>
      <c r="L7" s="304"/>
      <c r="M7" s="304"/>
    </row>
    <row r="8" spans="1:13" ht="34.5" customHeight="1" thickTop="1">
      <c r="A8" s="308"/>
      <c r="B8" s="294"/>
      <c r="C8" s="294"/>
      <c r="D8" s="294"/>
      <c r="E8" s="295"/>
      <c r="F8" s="204"/>
      <c r="G8" s="316"/>
      <c r="H8" s="27">
        <v>2002</v>
      </c>
      <c r="I8" s="34" t="s">
        <v>132</v>
      </c>
      <c r="J8" s="34" t="s">
        <v>76</v>
      </c>
      <c r="K8" s="34" t="s">
        <v>77</v>
      </c>
      <c r="L8" s="34" t="s">
        <v>85</v>
      </c>
      <c r="M8" s="34" t="s">
        <v>78</v>
      </c>
    </row>
    <row r="9" spans="1:13" ht="34.5" customHeight="1" thickBot="1">
      <c r="A9" s="296"/>
      <c r="B9" s="297"/>
      <c r="C9" s="297"/>
      <c r="D9" s="297"/>
      <c r="E9" s="298"/>
      <c r="F9" s="205"/>
      <c r="G9" s="317"/>
      <c r="H9" s="28" t="s">
        <v>83</v>
      </c>
      <c r="I9" s="28" t="s">
        <v>82</v>
      </c>
      <c r="J9" s="28" t="s">
        <v>81</v>
      </c>
      <c r="K9" s="28" t="s">
        <v>80</v>
      </c>
      <c r="L9" s="28" t="s">
        <v>87</v>
      </c>
      <c r="M9" s="28" t="s">
        <v>86</v>
      </c>
    </row>
    <row r="10" spans="1:13" ht="9.75" customHeight="1" thickBot="1" thickTop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3" ht="39.75" customHeight="1" thickTop="1">
      <c r="A11" s="158" t="s">
        <v>182</v>
      </c>
      <c r="B11" s="159"/>
      <c r="C11" s="159"/>
      <c r="D11" s="159"/>
      <c r="E11" s="159"/>
      <c r="F11" s="159"/>
      <c r="G11" s="160"/>
      <c r="H11" s="135">
        <f>SUM(H14+H23+H27+H30+H32+H34+H37+H48+H50+H54)</f>
        <v>390984487</v>
      </c>
      <c r="I11" s="135">
        <f>SUM(I14+I23+I27+I30+I32+I34+I37+I48+I50+I54+I56)</f>
        <v>452630898</v>
      </c>
      <c r="J11" s="135">
        <f>SUM(J14+J23+J27+J30+J32+J34+J37+J48+J50+J54+J56)</f>
        <v>186393525.55</v>
      </c>
      <c r="K11" s="135">
        <f>SUM(K14+K23+K27+K30+K32+K34+K37+K48+K50+K54+K56)</f>
        <v>24042463.81999999</v>
      </c>
      <c r="L11" s="135">
        <f>SUM(L14+L23+L27+L30+L32+L34+L37+L48+L50+L54+L56)</f>
        <v>162351061.73</v>
      </c>
      <c r="M11" s="137">
        <f>SUM(M14+M23+M27+M30+M32+M34+M37+M48+M50+M54+M56)</f>
        <v>266237372.45000002</v>
      </c>
    </row>
    <row r="12" spans="1:13" ht="39.75" customHeight="1">
      <c r="A12" s="36" t="s">
        <v>179</v>
      </c>
      <c r="B12" s="26"/>
      <c r="C12" s="26"/>
      <c r="D12" s="26"/>
      <c r="E12" s="26"/>
      <c r="F12" s="26"/>
      <c r="G12" s="37"/>
      <c r="H12" s="38">
        <f>SUM(H23+H27+H30+H32+H34+H37+H48+H50+H54)</f>
        <v>161947487</v>
      </c>
      <c r="I12" s="38">
        <f>SUM(I23+I27+I30+I32+I34+I37+I48+I50+I54+I56)</f>
        <v>201555300</v>
      </c>
      <c r="J12" s="38">
        <f>SUM(J23+J27+J30+J32+J34+J37+J48+J50+J54+J56)</f>
        <v>5853955.59</v>
      </c>
      <c r="K12" s="38">
        <f>SUM(K23+K27+K30+K32+K34+K37+K48+K50+K54+K56)</f>
        <v>4888409.91</v>
      </c>
      <c r="L12" s="38">
        <f>SUM(L23+L27+L30+L32+L34+L37+L48+L50+L54+L56)</f>
        <v>965545.6799999999</v>
      </c>
      <c r="M12" s="40">
        <f>SUM(M23+M27+M30+M32+M34+M37+M48+M50+M54+M56)</f>
        <v>195701344.41</v>
      </c>
    </row>
    <row r="13" spans="1:13" ht="9.75" customHeight="1">
      <c r="A13" s="29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30"/>
    </row>
    <row r="14" spans="1:25" ht="39.75" customHeight="1">
      <c r="A14" s="36" t="s">
        <v>965</v>
      </c>
      <c r="B14" s="41"/>
      <c r="C14" s="41"/>
      <c r="D14" s="41"/>
      <c r="E14" s="41"/>
      <c r="F14" s="41"/>
      <c r="G14" s="35"/>
      <c r="H14" s="38">
        <f aca="true" t="shared" si="0" ref="H14:M14">SUM(H15:H22)</f>
        <v>229037000</v>
      </c>
      <c r="I14" s="39">
        <f t="shared" si="0"/>
        <v>251075598</v>
      </c>
      <c r="J14" s="38">
        <f t="shared" si="0"/>
        <v>180539569.96</v>
      </c>
      <c r="K14" s="38">
        <f t="shared" si="0"/>
        <v>19154053.909999993</v>
      </c>
      <c r="L14" s="38">
        <f t="shared" si="0"/>
        <v>161385516.04999998</v>
      </c>
      <c r="M14" s="40">
        <f t="shared" si="0"/>
        <v>70536028.03999999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3" ht="30" customHeight="1">
      <c r="A15" s="31" t="s">
        <v>799</v>
      </c>
      <c r="B15" s="23" t="s">
        <v>802</v>
      </c>
      <c r="C15" s="23" t="s">
        <v>693</v>
      </c>
      <c r="D15" s="23" t="s">
        <v>697</v>
      </c>
      <c r="E15" s="24" t="s">
        <v>705</v>
      </c>
      <c r="F15" s="24" t="s">
        <v>504</v>
      </c>
      <c r="G15" s="16" t="s">
        <v>789</v>
      </c>
      <c r="H15" s="17">
        <v>40238639</v>
      </c>
      <c r="I15" s="18">
        <v>43985210</v>
      </c>
      <c r="J15" s="18">
        <v>37123528.84</v>
      </c>
      <c r="K15" s="18">
        <v>3580248.05</v>
      </c>
      <c r="L15" s="18">
        <f>SUM(J15-K15)</f>
        <v>33543280.790000003</v>
      </c>
      <c r="M15" s="32">
        <f>SUM(I15-J15)</f>
        <v>6861681.159999996</v>
      </c>
    </row>
    <row r="16" spans="1:13" ht="30" customHeight="1">
      <c r="A16" s="31" t="s">
        <v>800</v>
      </c>
      <c r="B16" s="23" t="s">
        <v>803</v>
      </c>
      <c r="C16" s="23" t="s">
        <v>694</v>
      </c>
      <c r="D16" s="23" t="s">
        <v>698</v>
      </c>
      <c r="E16" s="24" t="s">
        <v>705</v>
      </c>
      <c r="F16" s="24" t="s">
        <v>503</v>
      </c>
      <c r="G16" s="16" t="s">
        <v>966</v>
      </c>
      <c r="H16" s="17">
        <v>173559481</v>
      </c>
      <c r="I16" s="18">
        <v>188000000</v>
      </c>
      <c r="J16" s="18">
        <v>124416041.12</v>
      </c>
      <c r="K16" s="18">
        <v>14100398.26</v>
      </c>
      <c r="L16" s="18">
        <f aca="true" t="shared" si="1" ref="L16:L55">SUM(J16-K16)</f>
        <v>110315642.86</v>
      </c>
      <c r="M16" s="32">
        <f aca="true" t="shared" si="2" ref="M16:M55">SUM(I16-J16)</f>
        <v>63583958.879999995</v>
      </c>
    </row>
    <row r="17" spans="1:13" ht="30" customHeight="1">
      <c r="A17" s="31" t="s">
        <v>800</v>
      </c>
      <c r="B17" s="23" t="s">
        <v>803</v>
      </c>
      <c r="C17" s="23" t="s">
        <v>694</v>
      </c>
      <c r="D17" s="23" t="s">
        <v>699</v>
      </c>
      <c r="E17" s="24" t="s">
        <v>705</v>
      </c>
      <c r="F17" s="24" t="s">
        <v>144</v>
      </c>
      <c r="G17" s="16" t="s">
        <v>295</v>
      </c>
      <c r="H17" s="17">
        <v>0</v>
      </c>
      <c r="I17" s="18">
        <v>0</v>
      </c>
      <c r="J17" s="18">
        <v>0</v>
      </c>
      <c r="K17" s="18">
        <v>0</v>
      </c>
      <c r="L17" s="18">
        <f t="shared" si="1"/>
        <v>0</v>
      </c>
      <c r="M17" s="32">
        <f t="shared" si="2"/>
        <v>0</v>
      </c>
    </row>
    <row r="18" spans="1:13" ht="30" customHeight="1">
      <c r="A18" s="31" t="s">
        <v>800</v>
      </c>
      <c r="B18" s="23" t="s">
        <v>690</v>
      </c>
      <c r="C18" s="23" t="s">
        <v>694</v>
      </c>
      <c r="D18" s="23" t="s">
        <v>700</v>
      </c>
      <c r="E18" s="24" t="s">
        <v>705</v>
      </c>
      <c r="F18" s="24" t="s">
        <v>155</v>
      </c>
      <c r="G18" s="19" t="s">
        <v>308</v>
      </c>
      <c r="H18" s="17">
        <v>1699302</v>
      </c>
      <c r="I18" s="18">
        <v>2845000</v>
      </c>
      <c r="J18" s="18">
        <v>2845000</v>
      </c>
      <c r="K18" s="18">
        <v>151868.83</v>
      </c>
      <c r="L18" s="18">
        <f t="shared" si="1"/>
        <v>2693131.17</v>
      </c>
      <c r="M18" s="32">
        <f t="shared" si="2"/>
        <v>0</v>
      </c>
    </row>
    <row r="19" spans="1:13" ht="30" customHeight="1">
      <c r="A19" s="31" t="s">
        <v>800</v>
      </c>
      <c r="B19" s="23" t="s">
        <v>691</v>
      </c>
      <c r="C19" s="23" t="s">
        <v>695</v>
      </c>
      <c r="D19" s="23" t="s">
        <v>701</v>
      </c>
      <c r="E19" s="24" t="s">
        <v>705</v>
      </c>
      <c r="F19" s="24" t="s">
        <v>156</v>
      </c>
      <c r="G19" s="20" t="s">
        <v>434</v>
      </c>
      <c r="H19" s="17">
        <v>5569883</v>
      </c>
      <c r="I19" s="18">
        <v>6575000</v>
      </c>
      <c r="J19" s="18">
        <v>6575000</v>
      </c>
      <c r="K19" s="18">
        <v>545574.65</v>
      </c>
      <c r="L19" s="18">
        <f t="shared" si="1"/>
        <v>6029425.35</v>
      </c>
      <c r="M19" s="32">
        <f t="shared" si="2"/>
        <v>0</v>
      </c>
    </row>
    <row r="20" spans="1:13" ht="30" customHeight="1">
      <c r="A20" s="31" t="s">
        <v>800</v>
      </c>
      <c r="B20" s="23" t="s">
        <v>691</v>
      </c>
      <c r="C20" s="23" t="s">
        <v>695</v>
      </c>
      <c r="D20" s="23" t="s">
        <v>702</v>
      </c>
      <c r="E20" s="24" t="s">
        <v>705</v>
      </c>
      <c r="F20" s="24" t="s">
        <v>157</v>
      </c>
      <c r="G20" s="20" t="s">
        <v>435</v>
      </c>
      <c r="H20" s="17">
        <v>3321392</v>
      </c>
      <c r="I20" s="18">
        <v>4150000</v>
      </c>
      <c r="J20" s="18">
        <v>4150000</v>
      </c>
      <c r="K20" s="18">
        <v>359767.29</v>
      </c>
      <c r="L20" s="18">
        <f t="shared" si="1"/>
        <v>3790232.71</v>
      </c>
      <c r="M20" s="32">
        <f t="shared" si="2"/>
        <v>0</v>
      </c>
    </row>
    <row r="21" spans="1:13" ht="30" customHeight="1">
      <c r="A21" s="31" t="s">
        <v>800</v>
      </c>
      <c r="B21" s="23" t="s">
        <v>691</v>
      </c>
      <c r="C21" s="23" t="s">
        <v>695</v>
      </c>
      <c r="D21" s="23" t="s">
        <v>703</v>
      </c>
      <c r="E21" s="24" t="s">
        <v>705</v>
      </c>
      <c r="F21" s="24" t="s">
        <v>158</v>
      </c>
      <c r="G21" s="20" t="s">
        <v>436</v>
      </c>
      <c r="H21" s="17">
        <v>4587692</v>
      </c>
      <c r="I21" s="18">
        <v>5430000</v>
      </c>
      <c r="J21" s="18">
        <v>5430000</v>
      </c>
      <c r="K21" s="18">
        <v>416196.83</v>
      </c>
      <c r="L21" s="18">
        <f t="shared" si="1"/>
        <v>5013803.17</v>
      </c>
      <c r="M21" s="32">
        <f t="shared" si="2"/>
        <v>0</v>
      </c>
    </row>
    <row r="22" spans="1:13" ht="30" customHeight="1">
      <c r="A22" s="31" t="s">
        <v>801</v>
      </c>
      <c r="B22" s="23" t="s">
        <v>692</v>
      </c>
      <c r="C22" s="23" t="s">
        <v>696</v>
      </c>
      <c r="D22" s="23" t="s">
        <v>704</v>
      </c>
      <c r="E22" s="24" t="s">
        <v>705</v>
      </c>
      <c r="F22" s="24" t="s">
        <v>159</v>
      </c>
      <c r="G22" s="21" t="s">
        <v>861</v>
      </c>
      <c r="H22" s="17">
        <v>60611</v>
      </c>
      <c r="I22" s="18">
        <v>90388</v>
      </c>
      <c r="J22" s="18">
        <v>0</v>
      </c>
      <c r="K22" s="18">
        <v>0</v>
      </c>
      <c r="L22" s="18">
        <f t="shared" si="1"/>
        <v>0</v>
      </c>
      <c r="M22" s="32">
        <f t="shared" si="2"/>
        <v>90388</v>
      </c>
    </row>
    <row r="23" spans="1:13" ht="39.75" customHeight="1">
      <c r="A23" s="36" t="s">
        <v>564</v>
      </c>
      <c r="B23" s="26"/>
      <c r="C23" s="26"/>
      <c r="D23" s="26"/>
      <c r="E23" s="26"/>
      <c r="F23" s="26"/>
      <c r="G23" s="37"/>
      <c r="H23" s="38">
        <f aca="true" t="shared" si="3" ref="H23:M23">SUM(H24:H26)</f>
        <v>31303819</v>
      </c>
      <c r="I23" s="39">
        <f t="shared" si="3"/>
        <v>34794500</v>
      </c>
      <c r="J23" s="38">
        <f t="shared" si="3"/>
        <v>1911909.02</v>
      </c>
      <c r="K23" s="38">
        <f t="shared" si="3"/>
        <v>1869354.56</v>
      </c>
      <c r="L23" s="38">
        <f t="shared" si="3"/>
        <v>42554.45999999996</v>
      </c>
      <c r="M23" s="40">
        <f t="shared" si="3"/>
        <v>32882590.98</v>
      </c>
    </row>
    <row r="24" spans="1:13" ht="30" customHeight="1">
      <c r="A24" s="33" t="s">
        <v>800</v>
      </c>
      <c r="B24" s="14" t="s">
        <v>803</v>
      </c>
      <c r="C24" s="14" t="s">
        <v>694</v>
      </c>
      <c r="D24" s="14" t="s">
        <v>707</v>
      </c>
      <c r="E24" s="15" t="s">
        <v>705</v>
      </c>
      <c r="F24" s="24" t="s">
        <v>505</v>
      </c>
      <c r="G24" s="16" t="s">
        <v>559</v>
      </c>
      <c r="H24" s="17">
        <v>8745957</v>
      </c>
      <c r="I24" s="18">
        <v>34794500</v>
      </c>
      <c r="J24" s="18">
        <v>1911909.02</v>
      </c>
      <c r="K24" s="18">
        <v>1869354.56</v>
      </c>
      <c r="L24" s="18">
        <f t="shared" si="1"/>
        <v>42554.45999999996</v>
      </c>
      <c r="M24" s="32">
        <f t="shared" si="2"/>
        <v>32882590.98</v>
      </c>
    </row>
    <row r="25" spans="1:13" ht="30" customHeight="1">
      <c r="A25" s="33" t="s">
        <v>800</v>
      </c>
      <c r="B25" s="14" t="s">
        <v>803</v>
      </c>
      <c r="C25" s="14" t="s">
        <v>694</v>
      </c>
      <c r="D25" s="14" t="s">
        <v>708</v>
      </c>
      <c r="E25" s="15" t="s">
        <v>705</v>
      </c>
      <c r="F25" s="24" t="s">
        <v>506</v>
      </c>
      <c r="G25" s="16" t="s">
        <v>507</v>
      </c>
      <c r="H25" s="17">
        <v>778120</v>
      </c>
      <c r="I25" s="18">
        <v>0</v>
      </c>
      <c r="J25" s="18">
        <v>0</v>
      </c>
      <c r="K25" s="18">
        <v>0</v>
      </c>
      <c r="L25" s="18">
        <f t="shared" si="1"/>
        <v>0</v>
      </c>
      <c r="M25" s="32">
        <f t="shared" si="2"/>
        <v>0</v>
      </c>
    </row>
    <row r="26" spans="1:13" ht="30" customHeight="1">
      <c r="A26" s="33" t="s">
        <v>800</v>
      </c>
      <c r="B26" s="14" t="s">
        <v>803</v>
      </c>
      <c r="C26" s="14" t="s">
        <v>694</v>
      </c>
      <c r="D26" s="14" t="s">
        <v>709</v>
      </c>
      <c r="E26" s="15" t="s">
        <v>705</v>
      </c>
      <c r="F26" s="24" t="s">
        <v>470</v>
      </c>
      <c r="G26" s="16" t="s">
        <v>560</v>
      </c>
      <c r="H26" s="17">
        <v>21779742</v>
      </c>
      <c r="I26" s="18">
        <v>0</v>
      </c>
      <c r="J26" s="18">
        <v>0</v>
      </c>
      <c r="K26" s="18">
        <v>0</v>
      </c>
      <c r="L26" s="18">
        <f t="shared" si="1"/>
        <v>0</v>
      </c>
      <c r="M26" s="32">
        <f t="shared" si="2"/>
        <v>0</v>
      </c>
    </row>
    <row r="27" spans="1:13" ht="39.75" customHeight="1">
      <c r="A27" s="36" t="s">
        <v>185</v>
      </c>
      <c r="B27" s="26"/>
      <c r="C27" s="26"/>
      <c r="D27" s="26"/>
      <c r="E27" s="26"/>
      <c r="F27" s="26"/>
      <c r="G27" s="37"/>
      <c r="H27" s="38">
        <f aca="true" t="shared" si="4" ref="H27:M27">SUM(H28:H29)</f>
        <v>15501884</v>
      </c>
      <c r="I27" s="39">
        <f t="shared" si="4"/>
        <v>17781600</v>
      </c>
      <c r="J27" s="38">
        <f t="shared" si="4"/>
        <v>821500.19</v>
      </c>
      <c r="K27" s="38">
        <f t="shared" si="4"/>
        <v>364807.25</v>
      </c>
      <c r="L27" s="38">
        <f t="shared" si="4"/>
        <v>456692.93999999994</v>
      </c>
      <c r="M27" s="40">
        <f t="shared" si="4"/>
        <v>16960099.810000002</v>
      </c>
    </row>
    <row r="28" spans="1:13" ht="30" customHeight="1">
      <c r="A28" s="33" t="s">
        <v>800</v>
      </c>
      <c r="B28" s="14" t="s">
        <v>710</v>
      </c>
      <c r="C28" s="14" t="s">
        <v>695</v>
      </c>
      <c r="D28" s="14" t="s">
        <v>711</v>
      </c>
      <c r="E28" s="15" t="s">
        <v>705</v>
      </c>
      <c r="F28" s="24" t="s">
        <v>160</v>
      </c>
      <c r="G28" s="20" t="s">
        <v>437</v>
      </c>
      <c r="H28" s="17">
        <v>12207300</v>
      </c>
      <c r="I28" s="18">
        <v>13850000</v>
      </c>
      <c r="J28" s="18">
        <v>655137.45</v>
      </c>
      <c r="K28" s="18">
        <v>320808.63</v>
      </c>
      <c r="L28" s="18">
        <f t="shared" si="1"/>
        <v>334328.81999999995</v>
      </c>
      <c r="M28" s="32">
        <f t="shared" si="2"/>
        <v>13194862.55</v>
      </c>
    </row>
    <row r="29" spans="1:13" ht="30" customHeight="1">
      <c r="A29" s="33" t="s">
        <v>800</v>
      </c>
      <c r="B29" s="14" t="s">
        <v>710</v>
      </c>
      <c r="C29" s="14" t="s">
        <v>695</v>
      </c>
      <c r="D29" s="14" t="s">
        <v>712</v>
      </c>
      <c r="E29" s="15" t="s">
        <v>705</v>
      </c>
      <c r="F29" s="24" t="s">
        <v>161</v>
      </c>
      <c r="G29" s="20" t="s">
        <v>438</v>
      </c>
      <c r="H29" s="17">
        <v>3294584</v>
      </c>
      <c r="I29" s="18">
        <v>3931600</v>
      </c>
      <c r="J29" s="18">
        <v>166362.74</v>
      </c>
      <c r="K29" s="18">
        <v>43998.62</v>
      </c>
      <c r="L29" s="18">
        <f t="shared" si="1"/>
        <v>122364.12</v>
      </c>
      <c r="M29" s="32">
        <f t="shared" si="2"/>
        <v>3765237.26</v>
      </c>
    </row>
    <row r="30" spans="1:13" ht="39.75" customHeight="1">
      <c r="A30" s="36" t="s">
        <v>186</v>
      </c>
      <c r="B30" s="26"/>
      <c r="C30" s="26"/>
      <c r="D30" s="26"/>
      <c r="E30" s="26"/>
      <c r="F30" s="26"/>
      <c r="G30" s="37"/>
      <c r="H30" s="38">
        <f aca="true" t="shared" si="5" ref="H30:M30">SUM(H31)</f>
        <v>15380810</v>
      </c>
      <c r="I30" s="39">
        <f t="shared" si="5"/>
        <v>14204300</v>
      </c>
      <c r="J30" s="38">
        <f t="shared" si="5"/>
        <v>153306.87</v>
      </c>
      <c r="K30" s="38">
        <f t="shared" si="5"/>
        <v>153306.87</v>
      </c>
      <c r="L30" s="38">
        <f t="shared" si="5"/>
        <v>0</v>
      </c>
      <c r="M30" s="40">
        <f t="shared" si="5"/>
        <v>14050993.13</v>
      </c>
    </row>
    <row r="31" spans="1:13" ht="30" customHeight="1">
      <c r="A31" s="33" t="s">
        <v>800</v>
      </c>
      <c r="B31" s="14" t="s">
        <v>691</v>
      </c>
      <c r="C31" s="14" t="s">
        <v>695</v>
      </c>
      <c r="D31" s="14" t="s">
        <v>713</v>
      </c>
      <c r="E31" s="15" t="s">
        <v>705</v>
      </c>
      <c r="F31" s="24" t="s">
        <v>162</v>
      </c>
      <c r="G31" s="20" t="s">
        <v>439</v>
      </c>
      <c r="H31" s="17">
        <v>15380810</v>
      </c>
      <c r="I31" s="18">
        <v>14204300</v>
      </c>
      <c r="J31" s="18">
        <v>153306.87</v>
      </c>
      <c r="K31" s="18">
        <v>153306.87</v>
      </c>
      <c r="L31" s="18">
        <f t="shared" si="1"/>
        <v>0</v>
      </c>
      <c r="M31" s="32">
        <f t="shared" si="2"/>
        <v>14050993.13</v>
      </c>
    </row>
    <row r="32" spans="1:13" ht="39.75" customHeight="1">
      <c r="A32" s="36" t="s">
        <v>187</v>
      </c>
      <c r="B32" s="26"/>
      <c r="C32" s="26"/>
      <c r="D32" s="26"/>
      <c r="E32" s="26"/>
      <c r="F32" s="26"/>
      <c r="G32" s="37"/>
      <c r="H32" s="38">
        <f aca="true" t="shared" si="6" ref="H32:M32">SUM(H33)</f>
        <v>10999907</v>
      </c>
      <c r="I32" s="39">
        <f t="shared" si="6"/>
        <v>20000000</v>
      </c>
      <c r="J32" s="38">
        <f t="shared" si="6"/>
        <v>0</v>
      </c>
      <c r="K32" s="38">
        <f t="shared" si="6"/>
        <v>0</v>
      </c>
      <c r="L32" s="38">
        <f t="shared" si="6"/>
        <v>0</v>
      </c>
      <c r="M32" s="40">
        <f t="shared" si="6"/>
        <v>20000000</v>
      </c>
    </row>
    <row r="33" spans="1:13" ht="30" customHeight="1">
      <c r="A33" s="33" t="s">
        <v>800</v>
      </c>
      <c r="B33" s="14" t="s">
        <v>691</v>
      </c>
      <c r="C33" s="14" t="s">
        <v>695</v>
      </c>
      <c r="D33" s="14" t="s">
        <v>714</v>
      </c>
      <c r="E33" s="15" t="s">
        <v>705</v>
      </c>
      <c r="F33" s="24" t="s">
        <v>163</v>
      </c>
      <c r="G33" s="19" t="s">
        <v>780</v>
      </c>
      <c r="H33" s="17">
        <v>10999907</v>
      </c>
      <c r="I33" s="18">
        <v>20000000</v>
      </c>
      <c r="J33" s="18">
        <v>0</v>
      </c>
      <c r="K33" s="18">
        <v>0</v>
      </c>
      <c r="L33" s="18">
        <f t="shared" si="1"/>
        <v>0</v>
      </c>
      <c r="M33" s="32">
        <f t="shared" si="2"/>
        <v>20000000</v>
      </c>
    </row>
    <row r="34" spans="1:13" ht="39.75" customHeight="1">
      <c r="A34" s="36" t="s">
        <v>188</v>
      </c>
      <c r="B34" s="26"/>
      <c r="C34" s="26"/>
      <c r="D34" s="26"/>
      <c r="E34" s="26"/>
      <c r="F34" s="26"/>
      <c r="G34" s="37"/>
      <c r="H34" s="38">
        <f aca="true" t="shared" si="7" ref="H34:M34">SUM(H35:H36)</f>
        <v>19449801</v>
      </c>
      <c r="I34" s="39">
        <f t="shared" si="7"/>
        <v>35620000</v>
      </c>
      <c r="J34" s="38">
        <f t="shared" si="7"/>
        <v>51481.3</v>
      </c>
      <c r="K34" s="38">
        <f t="shared" si="7"/>
        <v>49681.3</v>
      </c>
      <c r="L34" s="38">
        <f t="shared" si="7"/>
        <v>1800</v>
      </c>
      <c r="M34" s="40">
        <f t="shared" si="7"/>
        <v>35568518.7</v>
      </c>
    </row>
    <row r="35" spans="1:13" ht="30" customHeight="1">
      <c r="A35" s="33" t="s">
        <v>800</v>
      </c>
      <c r="B35" s="14" t="s">
        <v>715</v>
      </c>
      <c r="C35" s="14" t="s">
        <v>704</v>
      </c>
      <c r="D35" s="14" t="s">
        <v>440</v>
      </c>
      <c r="E35" s="15" t="s">
        <v>705</v>
      </c>
      <c r="F35" s="24" t="s">
        <v>164</v>
      </c>
      <c r="G35" s="20" t="s">
        <v>508</v>
      </c>
      <c r="H35" s="17">
        <v>14229148</v>
      </c>
      <c r="I35" s="18">
        <v>12900000</v>
      </c>
      <c r="J35" s="18">
        <v>0</v>
      </c>
      <c r="K35" s="18">
        <v>0</v>
      </c>
      <c r="L35" s="18">
        <f t="shared" si="1"/>
        <v>0</v>
      </c>
      <c r="M35" s="32">
        <f t="shared" si="2"/>
        <v>12900000</v>
      </c>
    </row>
    <row r="36" spans="1:13" ht="30" customHeight="1">
      <c r="A36" s="33" t="s">
        <v>800</v>
      </c>
      <c r="B36" s="14" t="s">
        <v>715</v>
      </c>
      <c r="C36" s="14" t="s">
        <v>114</v>
      </c>
      <c r="D36" s="14" t="s">
        <v>441</v>
      </c>
      <c r="E36" s="15" t="s">
        <v>705</v>
      </c>
      <c r="F36" s="24" t="s">
        <v>165</v>
      </c>
      <c r="G36" s="20" t="s">
        <v>189</v>
      </c>
      <c r="H36" s="17">
        <v>5220653</v>
      </c>
      <c r="I36" s="18">
        <v>22720000</v>
      </c>
      <c r="J36" s="18">
        <v>51481.3</v>
      </c>
      <c r="K36" s="18">
        <v>49681.3</v>
      </c>
      <c r="L36" s="18">
        <f t="shared" si="1"/>
        <v>1800</v>
      </c>
      <c r="M36" s="32">
        <f t="shared" si="2"/>
        <v>22668518.7</v>
      </c>
    </row>
    <row r="37" spans="1:13" ht="39.75" customHeight="1">
      <c r="A37" s="36" t="s">
        <v>190</v>
      </c>
      <c r="B37" s="26"/>
      <c r="C37" s="26"/>
      <c r="D37" s="26"/>
      <c r="E37" s="26"/>
      <c r="F37" s="26"/>
      <c r="G37" s="37"/>
      <c r="H37" s="38">
        <f aca="true" t="shared" si="8" ref="H37:M37">SUM(H38:H47)</f>
        <v>48956889</v>
      </c>
      <c r="I37" s="39">
        <f t="shared" si="8"/>
        <v>54185500</v>
      </c>
      <c r="J37" s="38">
        <f t="shared" si="8"/>
        <v>1682336.66</v>
      </c>
      <c r="K37" s="38">
        <f t="shared" si="8"/>
        <v>1255288.7399999998</v>
      </c>
      <c r="L37" s="38">
        <f t="shared" si="8"/>
        <v>427047.92</v>
      </c>
      <c r="M37" s="40">
        <f t="shared" si="8"/>
        <v>52503163.339999996</v>
      </c>
    </row>
    <row r="38" spans="1:13" ht="30" customHeight="1">
      <c r="A38" s="33" t="s">
        <v>800</v>
      </c>
      <c r="B38" s="14" t="s">
        <v>442</v>
      </c>
      <c r="C38" s="14" t="s">
        <v>695</v>
      </c>
      <c r="D38" s="14" t="s">
        <v>446</v>
      </c>
      <c r="E38" s="15" t="s">
        <v>705</v>
      </c>
      <c r="F38" s="24" t="s">
        <v>166</v>
      </c>
      <c r="G38" s="20" t="s">
        <v>781</v>
      </c>
      <c r="H38" s="17">
        <v>6598943</v>
      </c>
      <c r="I38" s="18">
        <v>6947400</v>
      </c>
      <c r="J38" s="18">
        <v>360465.7</v>
      </c>
      <c r="K38" s="18">
        <v>295097.73</v>
      </c>
      <c r="L38" s="18">
        <f t="shared" si="1"/>
        <v>65367.97000000003</v>
      </c>
      <c r="M38" s="32">
        <f t="shared" si="2"/>
        <v>6586934.3</v>
      </c>
    </row>
    <row r="39" spans="1:13" ht="30" customHeight="1">
      <c r="A39" s="33" t="s">
        <v>800</v>
      </c>
      <c r="B39" s="14" t="s">
        <v>442</v>
      </c>
      <c r="C39" s="14" t="s">
        <v>695</v>
      </c>
      <c r="D39" s="14" t="s">
        <v>447</v>
      </c>
      <c r="E39" s="15" t="s">
        <v>705</v>
      </c>
      <c r="F39" s="24" t="s">
        <v>167</v>
      </c>
      <c r="G39" s="20" t="s">
        <v>782</v>
      </c>
      <c r="H39" s="17">
        <v>1219423</v>
      </c>
      <c r="I39" s="18">
        <v>2000000</v>
      </c>
      <c r="J39" s="18">
        <v>120000</v>
      </c>
      <c r="K39" s="18">
        <v>120000</v>
      </c>
      <c r="L39" s="18">
        <f t="shared" si="1"/>
        <v>0</v>
      </c>
      <c r="M39" s="32">
        <f t="shared" si="2"/>
        <v>1880000</v>
      </c>
    </row>
    <row r="40" spans="1:13" ht="30" customHeight="1">
      <c r="A40" s="33" t="s">
        <v>800</v>
      </c>
      <c r="B40" s="14" t="s">
        <v>691</v>
      </c>
      <c r="C40" s="14" t="s">
        <v>695</v>
      </c>
      <c r="D40" s="14" t="s">
        <v>701</v>
      </c>
      <c r="E40" s="15" t="s">
        <v>705</v>
      </c>
      <c r="F40" s="24" t="s">
        <v>156</v>
      </c>
      <c r="G40" s="20" t="s">
        <v>434</v>
      </c>
      <c r="H40" s="17">
        <v>3362113</v>
      </c>
      <c r="I40" s="18">
        <v>4450000</v>
      </c>
      <c r="J40" s="18">
        <v>132397.02</v>
      </c>
      <c r="K40" s="18">
        <v>123206.11</v>
      </c>
      <c r="L40" s="18">
        <f t="shared" si="1"/>
        <v>9190.909999999989</v>
      </c>
      <c r="M40" s="32">
        <f t="shared" si="2"/>
        <v>4317602.98</v>
      </c>
    </row>
    <row r="41" spans="1:13" ht="30" customHeight="1">
      <c r="A41" s="33" t="s">
        <v>800</v>
      </c>
      <c r="B41" s="14" t="s">
        <v>691</v>
      </c>
      <c r="C41" s="14" t="s">
        <v>695</v>
      </c>
      <c r="D41" s="14" t="s">
        <v>702</v>
      </c>
      <c r="E41" s="15" t="s">
        <v>705</v>
      </c>
      <c r="F41" s="24" t="s">
        <v>157</v>
      </c>
      <c r="G41" s="20" t="s">
        <v>435</v>
      </c>
      <c r="H41" s="17">
        <v>2857951</v>
      </c>
      <c r="I41" s="18">
        <v>3770000</v>
      </c>
      <c r="J41" s="18">
        <v>125463.12</v>
      </c>
      <c r="K41" s="18">
        <v>36622.2</v>
      </c>
      <c r="L41" s="18">
        <f t="shared" si="1"/>
        <v>88840.92</v>
      </c>
      <c r="M41" s="32">
        <f t="shared" si="2"/>
        <v>3644536.88</v>
      </c>
    </row>
    <row r="42" spans="1:13" ht="30" customHeight="1">
      <c r="A42" s="33" t="s">
        <v>800</v>
      </c>
      <c r="B42" s="14" t="s">
        <v>691</v>
      </c>
      <c r="C42" s="14" t="s">
        <v>695</v>
      </c>
      <c r="D42" s="14" t="s">
        <v>703</v>
      </c>
      <c r="E42" s="15" t="s">
        <v>705</v>
      </c>
      <c r="F42" s="24" t="s">
        <v>158</v>
      </c>
      <c r="G42" s="20" t="s">
        <v>436</v>
      </c>
      <c r="H42" s="17">
        <v>2660551</v>
      </c>
      <c r="I42" s="18">
        <v>3470000</v>
      </c>
      <c r="J42" s="18">
        <v>114369.92</v>
      </c>
      <c r="K42" s="18">
        <v>52830.11</v>
      </c>
      <c r="L42" s="18">
        <f t="shared" si="1"/>
        <v>61539.81</v>
      </c>
      <c r="M42" s="32">
        <f t="shared" si="2"/>
        <v>3355630.08</v>
      </c>
    </row>
    <row r="43" spans="1:13" ht="30" customHeight="1">
      <c r="A43" s="33" t="s">
        <v>800</v>
      </c>
      <c r="B43" s="14" t="s">
        <v>691</v>
      </c>
      <c r="C43" s="14" t="s">
        <v>695</v>
      </c>
      <c r="D43" s="14" t="s">
        <v>448</v>
      </c>
      <c r="E43" s="15" t="s">
        <v>705</v>
      </c>
      <c r="F43" s="24" t="s">
        <v>168</v>
      </c>
      <c r="G43" s="20" t="s">
        <v>783</v>
      </c>
      <c r="H43" s="17">
        <v>24330051</v>
      </c>
      <c r="I43" s="18">
        <v>25700000</v>
      </c>
      <c r="J43" s="18">
        <v>631255.44</v>
      </c>
      <c r="K43" s="18">
        <v>490771.19</v>
      </c>
      <c r="L43" s="18">
        <f t="shared" si="1"/>
        <v>140484.24999999994</v>
      </c>
      <c r="M43" s="32">
        <f t="shared" si="2"/>
        <v>25068744.56</v>
      </c>
    </row>
    <row r="44" spans="1:13" ht="30" customHeight="1">
      <c r="A44" s="33" t="s">
        <v>800</v>
      </c>
      <c r="B44" s="14" t="s">
        <v>691</v>
      </c>
      <c r="C44" s="14" t="s">
        <v>445</v>
      </c>
      <c r="D44" s="14" t="s">
        <v>449</v>
      </c>
      <c r="E44" s="15" t="s">
        <v>705</v>
      </c>
      <c r="F44" s="24" t="s">
        <v>169</v>
      </c>
      <c r="G44" s="20" t="s">
        <v>784</v>
      </c>
      <c r="H44" s="17">
        <v>741791</v>
      </c>
      <c r="I44" s="18">
        <v>970000</v>
      </c>
      <c r="J44" s="18">
        <v>0</v>
      </c>
      <c r="K44" s="18">
        <v>0</v>
      </c>
      <c r="L44" s="18">
        <f t="shared" si="1"/>
        <v>0</v>
      </c>
      <c r="M44" s="32">
        <f t="shared" si="2"/>
        <v>970000</v>
      </c>
    </row>
    <row r="45" spans="1:13" ht="30" customHeight="1">
      <c r="A45" s="33" t="s">
        <v>800</v>
      </c>
      <c r="B45" s="14" t="s">
        <v>443</v>
      </c>
      <c r="C45" s="14" t="s">
        <v>695</v>
      </c>
      <c r="D45" s="14" t="s">
        <v>450</v>
      </c>
      <c r="E45" s="15" t="s">
        <v>705</v>
      </c>
      <c r="F45" s="24" t="s">
        <v>526</v>
      </c>
      <c r="G45" s="19" t="s">
        <v>50</v>
      </c>
      <c r="H45" s="17">
        <v>2749359</v>
      </c>
      <c r="I45" s="18">
        <v>3441500</v>
      </c>
      <c r="J45" s="18">
        <v>98390.83</v>
      </c>
      <c r="K45" s="18">
        <v>80445.21</v>
      </c>
      <c r="L45" s="18">
        <f t="shared" si="1"/>
        <v>17945.619999999995</v>
      </c>
      <c r="M45" s="32">
        <f t="shared" si="2"/>
        <v>3343109.17</v>
      </c>
    </row>
    <row r="46" spans="1:13" ht="30" customHeight="1">
      <c r="A46" s="33" t="s">
        <v>800</v>
      </c>
      <c r="B46" s="14" t="s">
        <v>443</v>
      </c>
      <c r="C46" s="14" t="s">
        <v>695</v>
      </c>
      <c r="D46" s="14" t="s">
        <v>451</v>
      </c>
      <c r="E46" s="15" t="s">
        <v>705</v>
      </c>
      <c r="F46" s="24" t="s">
        <v>527</v>
      </c>
      <c r="G46" s="19" t="s">
        <v>785</v>
      </c>
      <c r="H46" s="17">
        <v>3727896</v>
      </c>
      <c r="I46" s="18">
        <v>2436600</v>
      </c>
      <c r="J46" s="18">
        <v>47955.13</v>
      </c>
      <c r="K46" s="18">
        <v>20066.19</v>
      </c>
      <c r="L46" s="18">
        <f t="shared" si="1"/>
        <v>27888.94</v>
      </c>
      <c r="M46" s="32">
        <f t="shared" si="2"/>
        <v>2388644.87</v>
      </c>
    </row>
    <row r="47" spans="1:13" ht="30" customHeight="1">
      <c r="A47" s="33" t="s">
        <v>800</v>
      </c>
      <c r="B47" s="14" t="s">
        <v>444</v>
      </c>
      <c r="C47" s="14" t="s">
        <v>695</v>
      </c>
      <c r="D47" s="14" t="s">
        <v>452</v>
      </c>
      <c r="E47" s="15" t="s">
        <v>705</v>
      </c>
      <c r="F47" s="24" t="s">
        <v>528</v>
      </c>
      <c r="G47" s="20" t="s">
        <v>294</v>
      </c>
      <c r="H47" s="17">
        <v>708811</v>
      </c>
      <c r="I47" s="18">
        <v>1000000</v>
      </c>
      <c r="J47" s="18">
        <v>52039.5</v>
      </c>
      <c r="K47" s="18">
        <v>36250</v>
      </c>
      <c r="L47" s="18">
        <f t="shared" si="1"/>
        <v>15789.5</v>
      </c>
      <c r="M47" s="32">
        <f t="shared" si="2"/>
        <v>947960.5</v>
      </c>
    </row>
    <row r="48" spans="1:13" ht="39.75" customHeight="1">
      <c r="A48" s="36" t="s">
        <v>191</v>
      </c>
      <c r="B48" s="26"/>
      <c r="C48" s="26"/>
      <c r="D48" s="26"/>
      <c r="E48" s="26"/>
      <c r="F48" s="26"/>
      <c r="G48" s="37"/>
      <c r="H48" s="38">
        <f aca="true" t="shared" si="9" ref="H48:M48">SUM(H49)</f>
        <v>9897977</v>
      </c>
      <c r="I48" s="39">
        <f t="shared" si="9"/>
        <v>10917300</v>
      </c>
      <c r="J48" s="38">
        <f t="shared" si="9"/>
        <v>336162.89</v>
      </c>
      <c r="K48" s="38">
        <f t="shared" si="9"/>
        <v>310884.06</v>
      </c>
      <c r="L48" s="38">
        <f t="shared" si="9"/>
        <v>25278.830000000016</v>
      </c>
      <c r="M48" s="40">
        <f t="shared" si="9"/>
        <v>10581137.11</v>
      </c>
    </row>
    <row r="49" spans="1:13" ht="30" customHeight="1">
      <c r="A49" s="33" t="s">
        <v>800</v>
      </c>
      <c r="B49" s="14" t="s">
        <v>444</v>
      </c>
      <c r="C49" s="14" t="s">
        <v>695</v>
      </c>
      <c r="D49" s="14" t="s">
        <v>66</v>
      </c>
      <c r="E49" s="15" t="s">
        <v>705</v>
      </c>
      <c r="F49" s="24" t="s">
        <v>529</v>
      </c>
      <c r="G49" s="20" t="s">
        <v>786</v>
      </c>
      <c r="H49" s="17">
        <v>9897977</v>
      </c>
      <c r="I49" s="18">
        <v>10917300</v>
      </c>
      <c r="J49" s="18">
        <v>336162.89</v>
      </c>
      <c r="K49" s="18">
        <v>310884.06</v>
      </c>
      <c r="L49" s="18">
        <f t="shared" si="1"/>
        <v>25278.830000000016</v>
      </c>
      <c r="M49" s="32">
        <f t="shared" si="2"/>
        <v>10581137.11</v>
      </c>
    </row>
    <row r="50" spans="1:13" ht="39.75" customHeight="1">
      <c r="A50" s="36" t="s">
        <v>192</v>
      </c>
      <c r="B50" s="26"/>
      <c r="C50" s="26"/>
      <c r="D50" s="26"/>
      <c r="E50" s="26"/>
      <c r="F50" s="26"/>
      <c r="G50" s="37"/>
      <c r="H50" s="38">
        <f aca="true" t="shared" si="10" ref="H50:M50">SUM(H51:H53)</f>
        <v>5937600</v>
      </c>
      <c r="I50" s="39">
        <f t="shared" si="10"/>
        <v>7840000</v>
      </c>
      <c r="J50" s="38">
        <f t="shared" si="10"/>
        <v>554532.66</v>
      </c>
      <c r="K50" s="38">
        <f t="shared" si="10"/>
        <v>542361.1299999999</v>
      </c>
      <c r="L50" s="38">
        <f t="shared" si="10"/>
        <v>12171.530000000042</v>
      </c>
      <c r="M50" s="40">
        <f t="shared" si="10"/>
        <v>7285467.34</v>
      </c>
    </row>
    <row r="51" spans="1:13" ht="30" customHeight="1">
      <c r="A51" s="33" t="s">
        <v>800</v>
      </c>
      <c r="B51" s="14" t="s">
        <v>67</v>
      </c>
      <c r="C51" s="14" t="s">
        <v>94</v>
      </c>
      <c r="D51" s="14" t="s">
        <v>70</v>
      </c>
      <c r="E51" s="15" t="s">
        <v>705</v>
      </c>
      <c r="F51" s="24" t="s">
        <v>140</v>
      </c>
      <c r="G51" s="20" t="s">
        <v>980</v>
      </c>
      <c r="H51" s="17">
        <v>3396103</v>
      </c>
      <c r="I51" s="18">
        <v>3900000</v>
      </c>
      <c r="J51" s="18">
        <v>305097.63</v>
      </c>
      <c r="K51" s="18">
        <v>298933.85</v>
      </c>
      <c r="L51" s="18">
        <f t="shared" si="1"/>
        <v>6163.780000000028</v>
      </c>
      <c r="M51" s="32">
        <f t="shared" si="2"/>
        <v>3594902.37</v>
      </c>
    </row>
    <row r="52" spans="1:13" ht="30" customHeight="1">
      <c r="A52" s="33" t="s">
        <v>800</v>
      </c>
      <c r="B52" s="14" t="s">
        <v>68</v>
      </c>
      <c r="C52" s="14" t="s">
        <v>94</v>
      </c>
      <c r="D52" s="14" t="s">
        <v>71</v>
      </c>
      <c r="E52" s="15" t="s">
        <v>705</v>
      </c>
      <c r="F52" s="24" t="s">
        <v>141</v>
      </c>
      <c r="G52" s="20" t="s">
        <v>981</v>
      </c>
      <c r="H52" s="17">
        <v>2125476</v>
      </c>
      <c r="I52" s="18">
        <v>2800000</v>
      </c>
      <c r="J52" s="18">
        <v>208118.03</v>
      </c>
      <c r="K52" s="18">
        <v>205909.83</v>
      </c>
      <c r="L52" s="18">
        <f t="shared" si="1"/>
        <v>2208.2000000000116</v>
      </c>
      <c r="M52" s="32">
        <f t="shared" si="2"/>
        <v>2591881.97</v>
      </c>
    </row>
    <row r="53" spans="1:13" ht="30" customHeight="1">
      <c r="A53" s="33" t="s">
        <v>800</v>
      </c>
      <c r="B53" s="14" t="s">
        <v>69</v>
      </c>
      <c r="C53" s="14" t="s">
        <v>94</v>
      </c>
      <c r="D53" s="14" t="s">
        <v>72</v>
      </c>
      <c r="E53" s="15" t="s">
        <v>705</v>
      </c>
      <c r="F53" s="24" t="s">
        <v>142</v>
      </c>
      <c r="G53" s="19" t="s">
        <v>982</v>
      </c>
      <c r="H53" s="17">
        <v>416021</v>
      </c>
      <c r="I53" s="18">
        <v>1140000</v>
      </c>
      <c r="J53" s="18">
        <v>41317</v>
      </c>
      <c r="K53" s="18">
        <v>37517.45</v>
      </c>
      <c r="L53" s="18">
        <f t="shared" si="1"/>
        <v>3799.550000000003</v>
      </c>
      <c r="M53" s="32">
        <f t="shared" si="2"/>
        <v>1098683</v>
      </c>
    </row>
    <row r="54" spans="1:13" ht="39.75" customHeight="1">
      <c r="A54" s="36" t="s">
        <v>193</v>
      </c>
      <c r="B54" s="26"/>
      <c r="C54" s="26"/>
      <c r="D54" s="26"/>
      <c r="E54" s="26"/>
      <c r="F54" s="26"/>
      <c r="G54" s="37"/>
      <c r="H54" s="38">
        <f aca="true" t="shared" si="11" ref="H54:M56">SUM(H55)</f>
        <v>4518800</v>
      </c>
      <c r="I54" s="39">
        <f t="shared" si="11"/>
        <v>5712100</v>
      </c>
      <c r="J54" s="38">
        <f t="shared" si="11"/>
        <v>342726</v>
      </c>
      <c r="K54" s="38">
        <f t="shared" si="11"/>
        <v>342726</v>
      </c>
      <c r="L54" s="38">
        <f t="shared" si="11"/>
        <v>0</v>
      </c>
      <c r="M54" s="40">
        <f t="shared" si="11"/>
        <v>5369374</v>
      </c>
    </row>
    <row r="55" spans="1:13" ht="30" customHeight="1">
      <c r="A55" s="33" t="s">
        <v>800</v>
      </c>
      <c r="B55" s="14" t="s">
        <v>73</v>
      </c>
      <c r="C55" s="14" t="s">
        <v>94</v>
      </c>
      <c r="D55" s="14" t="s">
        <v>74</v>
      </c>
      <c r="E55" s="15" t="s">
        <v>705</v>
      </c>
      <c r="F55" s="24" t="s">
        <v>143</v>
      </c>
      <c r="G55" s="20" t="s">
        <v>771</v>
      </c>
      <c r="H55" s="17">
        <v>4518800</v>
      </c>
      <c r="I55" s="18">
        <v>5712100</v>
      </c>
      <c r="J55" s="18">
        <v>342726</v>
      </c>
      <c r="K55" s="18">
        <v>342726</v>
      </c>
      <c r="L55" s="18">
        <f t="shared" si="1"/>
        <v>0</v>
      </c>
      <c r="M55" s="32">
        <f t="shared" si="2"/>
        <v>5369374</v>
      </c>
    </row>
    <row r="56" spans="1:13" ht="39.75" customHeight="1">
      <c r="A56" s="36" t="s">
        <v>847</v>
      </c>
      <c r="B56" s="26"/>
      <c r="C56" s="26"/>
      <c r="D56" s="26"/>
      <c r="E56" s="26"/>
      <c r="F56" s="26"/>
      <c r="G56" s="37"/>
      <c r="H56" s="38">
        <f t="shared" si="11"/>
        <v>0</v>
      </c>
      <c r="I56" s="39">
        <f t="shared" si="11"/>
        <v>500000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40">
        <f t="shared" si="11"/>
        <v>500000</v>
      </c>
    </row>
    <row r="57" spans="1:13" ht="30" customHeight="1">
      <c r="A57" s="33" t="s">
        <v>800</v>
      </c>
      <c r="B57" s="14" t="s">
        <v>444</v>
      </c>
      <c r="C57" s="14" t="s">
        <v>695</v>
      </c>
      <c r="D57" s="14" t="s">
        <v>452</v>
      </c>
      <c r="E57" s="15" t="s">
        <v>114</v>
      </c>
      <c r="F57" s="24" t="s">
        <v>726</v>
      </c>
      <c r="G57" s="20" t="s">
        <v>811</v>
      </c>
      <c r="H57" s="17">
        <v>0</v>
      </c>
      <c r="I57" s="18">
        <v>500000</v>
      </c>
      <c r="J57" s="18">
        <v>0</v>
      </c>
      <c r="K57" s="18">
        <v>0</v>
      </c>
      <c r="L57" s="18">
        <f>SUM(J57-K57)</f>
        <v>0</v>
      </c>
      <c r="M57" s="32">
        <f>SUM(I57-J57)</f>
        <v>500000</v>
      </c>
    </row>
    <row r="58" spans="1:13" ht="15" customHeight="1" thickBot="1">
      <c r="A58" s="179"/>
      <c r="B58" s="180"/>
      <c r="C58" s="180"/>
      <c r="D58" s="180"/>
      <c r="E58" s="180"/>
      <c r="F58" s="180"/>
      <c r="G58" s="181"/>
      <c r="H58" s="182"/>
      <c r="I58" s="182"/>
      <c r="J58" s="182"/>
      <c r="K58" s="182"/>
      <c r="L58" s="182"/>
      <c r="M58" s="183"/>
    </row>
    <row r="59" spans="1:13" ht="13.5" thickTop="1">
      <c r="A59" s="22"/>
      <c r="B59" s="22"/>
      <c r="C59" s="22"/>
      <c r="D59" s="22"/>
      <c r="E59" s="22"/>
      <c r="F59" s="22"/>
      <c r="G59" s="22"/>
      <c r="H59" s="22"/>
      <c r="I59" s="22"/>
      <c r="J59" s="8"/>
      <c r="K59" s="8"/>
      <c r="L59" s="8"/>
      <c r="M59" s="7"/>
    </row>
    <row r="60" spans="1:13" ht="18">
      <c r="A60" s="6"/>
      <c r="B60" s="6"/>
      <c r="C60" s="6"/>
      <c r="D60" s="6"/>
      <c r="E60" s="6"/>
      <c r="F60" s="6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 t="s">
        <v>777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</row>
  </sheetData>
  <mergeCells count="6">
    <mergeCell ref="A3:M3"/>
    <mergeCell ref="I7:M7"/>
    <mergeCell ref="A5:G5"/>
    <mergeCell ref="A7:E9"/>
    <mergeCell ref="G7:G9"/>
    <mergeCell ref="A6:H6"/>
  </mergeCells>
  <printOptions horizontalCentered="1"/>
  <pageMargins left="0" right="0" top="0.5511811023622047" bottom="0.4724409448818898" header="0" footer="0"/>
  <pageSetup horizontalDpi="600" verticalDpi="600" orientation="landscape" paperSize="9" scale="39" r:id="rId1"/>
  <headerFooter alignWithMargins="0">
    <oddFooter>&amp;L&amp;14Emissão: &amp;D  às &amp;T&amp;C&amp;14&amp;P /&amp;N&amp;R&amp;"Arial,Negrito"&amp;12&amp;F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40"/>
  <sheetViews>
    <sheetView zoomScale="50" zoomScaleNormal="50" workbookViewId="0" topLeftCell="I11">
      <selection activeCell="L17" sqref="L17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2.00390625" style="0" hidden="1" customWidth="1"/>
    <col min="8" max="8" width="101.8515625" style="0" customWidth="1"/>
    <col min="9" max="13" width="27.7109375" style="0" customWidth="1"/>
    <col min="14" max="14" width="27.7109375" style="2" customWidth="1"/>
  </cols>
  <sheetData>
    <row r="1" spans="1:16" ht="39.75" customHeight="1">
      <c r="A1" s="194" t="s">
        <v>79</v>
      </c>
      <c r="B1" s="5"/>
      <c r="C1" s="5"/>
      <c r="D1" s="5"/>
      <c r="E1" s="5"/>
      <c r="F1" s="5"/>
      <c r="G1" s="5"/>
      <c r="H1" s="43"/>
      <c r="I1" s="44"/>
      <c r="J1" s="44"/>
      <c r="K1" s="44"/>
      <c r="L1" s="44"/>
      <c r="M1" s="45"/>
      <c r="N1" s="44"/>
      <c r="O1" s="45"/>
      <c r="P1" s="45"/>
    </row>
    <row r="2" spans="1:16" ht="24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4"/>
      <c r="O2" s="45"/>
      <c r="P2" s="45"/>
    </row>
    <row r="3" spans="1:16" ht="39.75" customHeight="1">
      <c r="A3" s="299" t="s">
        <v>722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45"/>
      <c r="P3" s="45"/>
    </row>
    <row r="4" spans="1:16" ht="15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292"/>
      <c r="M4" s="45"/>
      <c r="N4" s="44"/>
      <c r="O4" s="45"/>
      <c r="P4" s="45"/>
    </row>
    <row r="5" spans="1:16" ht="39.75" customHeight="1">
      <c r="A5" s="300" t="s">
        <v>195</v>
      </c>
      <c r="B5" s="300"/>
      <c r="C5" s="300"/>
      <c r="D5" s="300"/>
      <c r="E5" s="300"/>
      <c r="F5" s="300"/>
      <c r="G5" s="300"/>
      <c r="H5" s="300"/>
      <c r="I5" s="51"/>
      <c r="J5" s="275"/>
      <c r="K5" s="275"/>
      <c r="L5" s="275"/>
      <c r="M5" s="275"/>
      <c r="N5" s="51"/>
      <c r="O5" s="51"/>
      <c r="P5" s="45"/>
    </row>
    <row r="6" spans="1:16" ht="8.25" customHeight="1">
      <c r="A6" s="51"/>
      <c r="B6" s="51"/>
      <c r="C6" s="51"/>
      <c r="D6" s="51"/>
      <c r="E6" s="51"/>
      <c r="F6" s="51"/>
      <c r="G6" s="51"/>
      <c r="H6" s="51"/>
      <c r="I6" s="51"/>
      <c r="J6" s="55"/>
      <c r="K6" s="55"/>
      <c r="L6" s="55"/>
      <c r="M6" s="45"/>
      <c r="N6" s="44"/>
      <c r="O6" s="45"/>
      <c r="P6" s="45"/>
    </row>
    <row r="7" spans="1:16" ht="39.75" customHeight="1" thickBot="1">
      <c r="A7" s="318" t="str">
        <f>+'De Para Anss '!A6:G6</f>
        <v>Posição: JANEIRO / 2003 (Atualizado até 31 / 01 / 2003 )</v>
      </c>
      <c r="B7" s="318"/>
      <c r="C7" s="318"/>
      <c r="D7" s="318"/>
      <c r="E7" s="318"/>
      <c r="F7" s="318"/>
      <c r="G7" s="318"/>
      <c r="H7" s="318"/>
      <c r="I7" s="51"/>
      <c r="J7" s="129"/>
      <c r="K7" s="52"/>
      <c r="L7" s="52"/>
      <c r="M7" s="53"/>
      <c r="N7" s="195" t="s">
        <v>778</v>
      </c>
      <c r="O7" s="45"/>
      <c r="P7" s="45"/>
    </row>
    <row r="8" spans="1:16" ht="34.5" customHeight="1" thickBot="1" thickTop="1">
      <c r="A8" s="305" t="s">
        <v>843</v>
      </c>
      <c r="B8" s="306"/>
      <c r="C8" s="306"/>
      <c r="D8" s="306"/>
      <c r="E8" s="306"/>
      <c r="F8" s="307"/>
      <c r="G8" s="203"/>
      <c r="H8" s="304" t="s">
        <v>793</v>
      </c>
      <c r="I8" s="34" t="s">
        <v>787</v>
      </c>
      <c r="J8" s="304" t="s">
        <v>133</v>
      </c>
      <c r="K8" s="304"/>
      <c r="L8" s="304"/>
      <c r="M8" s="304"/>
      <c r="N8" s="304"/>
      <c r="O8" s="45"/>
      <c r="P8" s="45"/>
    </row>
    <row r="9" spans="1:16" ht="34.5" customHeight="1" thickTop="1">
      <c r="A9" s="308"/>
      <c r="B9" s="294"/>
      <c r="C9" s="294"/>
      <c r="D9" s="294"/>
      <c r="E9" s="294"/>
      <c r="F9" s="295"/>
      <c r="G9" s="204"/>
      <c r="H9" s="316"/>
      <c r="I9" s="27">
        <v>2002</v>
      </c>
      <c r="J9" s="34" t="s">
        <v>132</v>
      </c>
      <c r="K9" s="34" t="s">
        <v>76</v>
      </c>
      <c r="L9" s="34" t="s">
        <v>77</v>
      </c>
      <c r="M9" s="34" t="s">
        <v>85</v>
      </c>
      <c r="N9" s="34" t="s">
        <v>78</v>
      </c>
      <c r="O9" s="45"/>
      <c r="P9" s="45"/>
    </row>
    <row r="10" spans="1:16" ht="34.5" customHeight="1" thickBot="1">
      <c r="A10" s="296"/>
      <c r="B10" s="297"/>
      <c r="C10" s="297"/>
      <c r="D10" s="297"/>
      <c r="E10" s="297"/>
      <c r="F10" s="298"/>
      <c r="G10" s="205"/>
      <c r="H10" s="317"/>
      <c r="I10" s="28" t="s">
        <v>83</v>
      </c>
      <c r="J10" s="28" t="s">
        <v>82</v>
      </c>
      <c r="K10" s="28" t="s">
        <v>81</v>
      </c>
      <c r="L10" s="28" t="s">
        <v>80</v>
      </c>
      <c r="M10" s="28" t="s">
        <v>87</v>
      </c>
      <c r="N10" s="28" t="s">
        <v>86</v>
      </c>
      <c r="O10" s="45"/>
      <c r="P10" s="45"/>
    </row>
    <row r="11" spans="1:16" ht="9.75" customHeight="1" thickBot="1" thickTop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45"/>
      <c r="P11" s="45"/>
    </row>
    <row r="12" spans="1:16" ht="39.75" customHeight="1" thickTop="1">
      <c r="A12" s="132" t="s">
        <v>511</v>
      </c>
      <c r="B12" s="133"/>
      <c r="C12" s="133"/>
      <c r="D12" s="133"/>
      <c r="E12" s="133"/>
      <c r="F12" s="133"/>
      <c r="G12" s="133"/>
      <c r="H12" s="134"/>
      <c r="I12" s="135">
        <f aca="true" t="shared" si="0" ref="I12:N12">SUM(I16+I25+I29+I33+I38+I43+I45+I55+I64+I69+I76+I80+I82+I84)</f>
        <v>3189265662</v>
      </c>
      <c r="J12" s="136">
        <f t="shared" si="0"/>
        <v>2916820439</v>
      </c>
      <c r="K12" s="136">
        <f t="shared" si="0"/>
        <v>181022401.45999998</v>
      </c>
      <c r="L12" s="136">
        <f t="shared" si="0"/>
        <v>142859521.56000003</v>
      </c>
      <c r="M12" s="136">
        <f t="shared" si="0"/>
        <v>38162879.89999999</v>
      </c>
      <c r="N12" s="137">
        <f t="shared" si="0"/>
        <v>2735798037.5399995</v>
      </c>
      <c r="O12" s="45"/>
      <c r="P12" s="45"/>
    </row>
    <row r="13" spans="1:16" ht="39.75" customHeight="1">
      <c r="A13" s="138" t="s">
        <v>196</v>
      </c>
      <c r="B13" s="94"/>
      <c r="C13" s="94"/>
      <c r="D13" s="94"/>
      <c r="E13" s="94"/>
      <c r="F13" s="94"/>
      <c r="G13" s="94"/>
      <c r="H13" s="95"/>
      <c r="I13" s="38">
        <f aca="true" t="shared" si="1" ref="I13:N13">SUM(I25+I29+I33+I38+I43+I45+I55+I64+I69+I76+I80+I82+I84)</f>
        <v>1829438156</v>
      </c>
      <c r="J13" s="39">
        <f t="shared" si="1"/>
        <v>1627535068</v>
      </c>
      <c r="K13" s="39">
        <f t="shared" si="1"/>
        <v>36911014.36</v>
      </c>
      <c r="L13" s="39">
        <f t="shared" si="1"/>
        <v>30044354.22</v>
      </c>
      <c r="M13" s="39">
        <f t="shared" si="1"/>
        <v>6866660.14</v>
      </c>
      <c r="N13" s="40">
        <f t="shared" si="1"/>
        <v>1590624053.6399999</v>
      </c>
      <c r="O13" s="45"/>
      <c r="P13" s="45"/>
    </row>
    <row r="14" spans="1:16" ht="39.75" customHeight="1">
      <c r="A14" s="144" t="s">
        <v>502</v>
      </c>
      <c r="B14" s="94"/>
      <c r="C14" s="94"/>
      <c r="D14" s="94"/>
      <c r="E14" s="94"/>
      <c r="F14" s="94"/>
      <c r="G14" s="94"/>
      <c r="H14" s="95"/>
      <c r="I14" s="38">
        <f aca="true" t="shared" si="2" ref="I14:N14">SUM(I55)</f>
        <v>441092454</v>
      </c>
      <c r="J14" s="38">
        <f t="shared" si="2"/>
        <v>0</v>
      </c>
      <c r="K14" s="38">
        <f t="shared" si="2"/>
        <v>0</v>
      </c>
      <c r="L14" s="38">
        <f t="shared" si="2"/>
        <v>0</v>
      </c>
      <c r="M14" s="38">
        <f t="shared" si="2"/>
        <v>0</v>
      </c>
      <c r="N14" s="40">
        <f t="shared" si="2"/>
        <v>0</v>
      </c>
      <c r="O14" s="45"/>
      <c r="P14" s="45"/>
    </row>
    <row r="15" spans="1:16" ht="9.75" customHeight="1">
      <c r="A15" s="139"/>
      <c r="B15" s="96"/>
      <c r="C15" s="96"/>
      <c r="D15" s="96"/>
      <c r="E15" s="96"/>
      <c r="F15" s="96"/>
      <c r="G15" s="96"/>
      <c r="H15" s="96"/>
      <c r="I15" s="97"/>
      <c r="J15" s="97"/>
      <c r="K15" s="97"/>
      <c r="L15" s="97"/>
      <c r="M15" s="97"/>
      <c r="N15" s="140"/>
      <c r="O15" s="45"/>
      <c r="P15" s="45"/>
    </row>
    <row r="16" spans="1:16" ht="39.75" customHeight="1">
      <c r="A16" s="36" t="s">
        <v>965</v>
      </c>
      <c r="B16" s="26"/>
      <c r="C16" s="26"/>
      <c r="D16" s="26"/>
      <c r="E16" s="26"/>
      <c r="F16" s="26"/>
      <c r="G16" s="26"/>
      <c r="H16" s="37"/>
      <c r="I16" s="38">
        <f aca="true" t="shared" si="3" ref="I16:N16">SUM(I17:I24)</f>
        <v>1359827506</v>
      </c>
      <c r="J16" s="39">
        <f t="shared" si="3"/>
        <v>1289285371</v>
      </c>
      <c r="K16" s="39">
        <f t="shared" si="3"/>
        <v>144111387.1</v>
      </c>
      <c r="L16" s="39">
        <f t="shared" si="3"/>
        <v>112815167.34</v>
      </c>
      <c r="M16" s="39">
        <f t="shared" si="3"/>
        <v>31296219.75999999</v>
      </c>
      <c r="N16" s="40">
        <f t="shared" si="3"/>
        <v>1145173983.8999999</v>
      </c>
      <c r="O16" s="45"/>
      <c r="P16" s="45"/>
    </row>
    <row r="17" spans="1:16" ht="30" customHeight="1">
      <c r="A17" s="78" t="s">
        <v>799</v>
      </c>
      <c r="B17" s="68" t="s">
        <v>802</v>
      </c>
      <c r="C17" s="68" t="s">
        <v>693</v>
      </c>
      <c r="D17" s="68" t="s">
        <v>697</v>
      </c>
      <c r="E17" s="68" t="s">
        <v>705</v>
      </c>
      <c r="F17" s="67"/>
      <c r="G17" s="67" t="s">
        <v>504</v>
      </c>
      <c r="H17" s="80" t="s">
        <v>790</v>
      </c>
      <c r="I17" s="81">
        <v>422594370</v>
      </c>
      <c r="J17" s="82">
        <v>404103683</v>
      </c>
      <c r="K17" s="82">
        <v>36850951.12</v>
      </c>
      <c r="L17" s="82">
        <v>36617991.25</v>
      </c>
      <c r="M17" s="81">
        <f>SUM(K17-L17)</f>
        <v>232959.86999999732</v>
      </c>
      <c r="N17" s="141">
        <f>SUM(J17-K17)</f>
        <v>367252731.88</v>
      </c>
      <c r="O17" s="45"/>
      <c r="P17" s="45"/>
    </row>
    <row r="18" spans="1:16" ht="30" customHeight="1">
      <c r="A18" s="78" t="s">
        <v>800</v>
      </c>
      <c r="B18" s="68" t="s">
        <v>803</v>
      </c>
      <c r="C18" s="68" t="s">
        <v>694</v>
      </c>
      <c r="D18" s="68" t="s">
        <v>699</v>
      </c>
      <c r="E18" s="68" t="s">
        <v>705</v>
      </c>
      <c r="F18" s="67"/>
      <c r="G18" s="67" t="s">
        <v>144</v>
      </c>
      <c r="H18" s="130" t="s">
        <v>934</v>
      </c>
      <c r="I18" s="81">
        <v>0</v>
      </c>
      <c r="J18" s="82">
        <v>0</v>
      </c>
      <c r="K18" s="82">
        <v>0</v>
      </c>
      <c r="L18" s="82">
        <v>0</v>
      </c>
      <c r="M18" s="81">
        <f aca="true" t="shared" si="4" ref="M18:M85">SUM(K18-L18)</f>
        <v>0</v>
      </c>
      <c r="N18" s="141">
        <f aca="true" t="shared" si="5" ref="N18:N85">SUM(J18-K18)</f>
        <v>0</v>
      </c>
      <c r="O18" s="45"/>
      <c r="P18" s="45"/>
    </row>
    <row r="19" spans="1:16" ht="30" customHeight="1">
      <c r="A19" s="78" t="s">
        <v>800</v>
      </c>
      <c r="B19" s="68" t="s">
        <v>803</v>
      </c>
      <c r="C19" s="68" t="s">
        <v>694</v>
      </c>
      <c r="D19" s="68" t="s">
        <v>698</v>
      </c>
      <c r="E19" s="68" t="s">
        <v>705</v>
      </c>
      <c r="F19" s="67"/>
      <c r="G19" s="67" t="s">
        <v>503</v>
      </c>
      <c r="H19" s="80" t="s">
        <v>966</v>
      </c>
      <c r="I19" s="81">
        <v>876366467</v>
      </c>
      <c r="J19" s="82">
        <v>838114858</v>
      </c>
      <c r="K19" s="82">
        <v>75904454.33</v>
      </c>
      <c r="L19" s="82">
        <v>75060130.87</v>
      </c>
      <c r="M19" s="81">
        <f t="shared" si="4"/>
        <v>844323.4599999934</v>
      </c>
      <c r="N19" s="141">
        <f t="shared" si="5"/>
        <v>762210403.67</v>
      </c>
      <c r="O19" s="45"/>
      <c r="P19" s="45"/>
    </row>
    <row r="20" spans="1:16" ht="30" customHeight="1">
      <c r="A20" s="78" t="s">
        <v>800</v>
      </c>
      <c r="B20" s="68" t="s">
        <v>690</v>
      </c>
      <c r="C20" s="68" t="s">
        <v>694</v>
      </c>
      <c r="D20" s="68" t="s">
        <v>700</v>
      </c>
      <c r="E20" s="68" t="s">
        <v>705</v>
      </c>
      <c r="F20" s="67"/>
      <c r="G20" s="67" t="s">
        <v>155</v>
      </c>
      <c r="H20" s="83" t="s">
        <v>462</v>
      </c>
      <c r="I20" s="81">
        <v>2999979</v>
      </c>
      <c r="J20" s="82">
        <v>4000000</v>
      </c>
      <c r="K20" s="82">
        <v>0</v>
      </c>
      <c r="L20" s="82">
        <v>0</v>
      </c>
      <c r="M20" s="81">
        <f t="shared" si="4"/>
        <v>0</v>
      </c>
      <c r="N20" s="141">
        <f t="shared" si="5"/>
        <v>4000000</v>
      </c>
      <c r="O20" s="45"/>
      <c r="P20" s="45"/>
    </row>
    <row r="21" spans="1:16" ht="30" customHeight="1">
      <c r="A21" s="78" t="s">
        <v>800</v>
      </c>
      <c r="B21" s="68" t="s">
        <v>691</v>
      </c>
      <c r="C21" s="68" t="s">
        <v>695</v>
      </c>
      <c r="D21" s="68" t="s">
        <v>351</v>
      </c>
      <c r="E21" s="68" t="s">
        <v>705</v>
      </c>
      <c r="F21" s="67"/>
      <c r="G21" s="67" t="s">
        <v>530</v>
      </c>
      <c r="H21" s="80" t="s">
        <v>463</v>
      </c>
      <c r="I21" s="81">
        <v>1026317</v>
      </c>
      <c r="J21" s="82">
        <v>1800600</v>
      </c>
      <c r="K21" s="82">
        <v>84633</v>
      </c>
      <c r="L21" s="82">
        <v>83402.9</v>
      </c>
      <c r="M21" s="81">
        <f t="shared" si="4"/>
        <v>1230.1000000000058</v>
      </c>
      <c r="N21" s="141">
        <f t="shared" si="5"/>
        <v>1715967</v>
      </c>
      <c r="O21" s="45"/>
      <c r="P21" s="45"/>
    </row>
    <row r="22" spans="1:16" ht="30" customHeight="1">
      <c r="A22" s="78" t="s">
        <v>800</v>
      </c>
      <c r="B22" s="68" t="s">
        <v>691</v>
      </c>
      <c r="C22" s="68" t="s">
        <v>350</v>
      </c>
      <c r="D22" s="68" t="s">
        <v>352</v>
      </c>
      <c r="E22" s="68" t="s">
        <v>705</v>
      </c>
      <c r="F22" s="67"/>
      <c r="G22" s="67" t="s">
        <v>531</v>
      </c>
      <c r="H22" s="80" t="s">
        <v>464</v>
      </c>
      <c r="I22" s="81">
        <v>2918562</v>
      </c>
      <c r="J22" s="82">
        <v>3301400</v>
      </c>
      <c r="K22" s="82">
        <v>273843.4</v>
      </c>
      <c r="L22" s="82">
        <v>271973.05</v>
      </c>
      <c r="M22" s="81">
        <f t="shared" si="4"/>
        <v>1870.350000000035</v>
      </c>
      <c r="N22" s="141">
        <f t="shared" si="5"/>
        <v>3027556.6</v>
      </c>
      <c r="O22" s="45"/>
      <c r="P22" s="45"/>
    </row>
    <row r="23" spans="1:16" ht="30" customHeight="1">
      <c r="A23" s="78" t="s">
        <v>800</v>
      </c>
      <c r="B23" s="68" t="s">
        <v>691</v>
      </c>
      <c r="C23" s="68" t="s">
        <v>695</v>
      </c>
      <c r="D23" s="68" t="s">
        <v>353</v>
      </c>
      <c r="E23" s="68" t="s">
        <v>705</v>
      </c>
      <c r="F23" s="67"/>
      <c r="G23" s="67" t="s">
        <v>532</v>
      </c>
      <c r="H23" s="83" t="s">
        <v>465</v>
      </c>
      <c r="I23" s="81">
        <v>8488905</v>
      </c>
      <c r="J23" s="82">
        <v>7752100</v>
      </c>
      <c r="K23" s="82">
        <v>784783.25</v>
      </c>
      <c r="L23" s="82">
        <v>781669.27</v>
      </c>
      <c r="M23" s="81">
        <f t="shared" si="4"/>
        <v>3113.9799999999814</v>
      </c>
      <c r="N23" s="141">
        <f t="shared" si="5"/>
        <v>6967316.75</v>
      </c>
      <c r="O23" s="45"/>
      <c r="P23" s="45"/>
    </row>
    <row r="24" spans="1:16" ht="30" customHeight="1">
      <c r="A24" s="78" t="s">
        <v>801</v>
      </c>
      <c r="B24" s="68" t="s">
        <v>692</v>
      </c>
      <c r="C24" s="68" t="s">
        <v>696</v>
      </c>
      <c r="D24" s="68" t="s">
        <v>704</v>
      </c>
      <c r="E24" s="68" t="s">
        <v>705</v>
      </c>
      <c r="F24" s="67"/>
      <c r="G24" s="67" t="s">
        <v>159</v>
      </c>
      <c r="H24" s="83" t="s">
        <v>861</v>
      </c>
      <c r="I24" s="81">
        <v>45432906</v>
      </c>
      <c r="J24" s="82">
        <v>30212730</v>
      </c>
      <c r="K24" s="82">
        <v>30212722</v>
      </c>
      <c r="L24" s="82">
        <v>0</v>
      </c>
      <c r="M24" s="81">
        <f t="shared" si="4"/>
        <v>30212722</v>
      </c>
      <c r="N24" s="141">
        <f t="shared" si="5"/>
        <v>8</v>
      </c>
      <c r="O24" s="45"/>
      <c r="P24" s="45"/>
    </row>
    <row r="25" spans="1:16" ht="39.75" customHeight="1">
      <c r="A25" s="36" t="s">
        <v>454</v>
      </c>
      <c r="B25" s="26"/>
      <c r="C25" s="26"/>
      <c r="D25" s="26"/>
      <c r="E25" s="26"/>
      <c r="F25" s="26"/>
      <c r="G25" s="26"/>
      <c r="H25" s="37"/>
      <c r="I25" s="38">
        <f aca="true" t="shared" si="6" ref="I25:N25">SUM(I26:I28)</f>
        <v>19534932</v>
      </c>
      <c r="J25" s="39">
        <f t="shared" si="6"/>
        <v>25101000</v>
      </c>
      <c r="K25" s="39">
        <f t="shared" si="6"/>
        <v>531682.89</v>
      </c>
      <c r="L25" s="39">
        <f t="shared" si="6"/>
        <v>337653.09</v>
      </c>
      <c r="M25" s="39">
        <f t="shared" si="6"/>
        <v>194029.80000000002</v>
      </c>
      <c r="N25" s="40">
        <f t="shared" si="6"/>
        <v>24569317.11</v>
      </c>
      <c r="O25" s="98"/>
      <c r="P25" s="98"/>
    </row>
    <row r="26" spans="1:16" ht="30" customHeight="1">
      <c r="A26" s="76" t="s">
        <v>800</v>
      </c>
      <c r="B26" s="65" t="s">
        <v>691</v>
      </c>
      <c r="C26" s="65" t="s">
        <v>695</v>
      </c>
      <c r="D26" s="65" t="s">
        <v>351</v>
      </c>
      <c r="E26" s="65" t="s">
        <v>705</v>
      </c>
      <c r="F26" s="66"/>
      <c r="G26" s="66" t="s">
        <v>530</v>
      </c>
      <c r="H26" s="80" t="s">
        <v>463</v>
      </c>
      <c r="I26" s="81">
        <v>6397585</v>
      </c>
      <c r="J26" s="82">
        <v>6747000</v>
      </c>
      <c r="K26" s="82">
        <v>147232.89</v>
      </c>
      <c r="L26" s="82">
        <v>46240.27</v>
      </c>
      <c r="M26" s="81">
        <f t="shared" si="4"/>
        <v>100992.62000000002</v>
      </c>
      <c r="N26" s="141">
        <f t="shared" si="5"/>
        <v>6599767.11</v>
      </c>
      <c r="O26" s="45"/>
      <c r="P26" s="45"/>
    </row>
    <row r="27" spans="1:16" ht="30" customHeight="1">
      <c r="A27" s="76" t="s">
        <v>800</v>
      </c>
      <c r="B27" s="65" t="s">
        <v>691</v>
      </c>
      <c r="C27" s="65" t="s">
        <v>350</v>
      </c>
      <c r="D27" s="65" t="s">
        <v>352</v>
      </c>
      <c r="E27" s="65" t="s">
        <v>705</v>
      </c>
      <c r="F27" s="66"/>
      <c r="G27" s="66" t="s">
        <v>531</v>
      </c>
      <c r="H27" s="80" t="s">
        <v>464</v>
      </c>
      <c r="I27" s="81">
        <v>2473374</v>
      </c>
      <c r="J27" s="82">
        <v>3954000</v>
      </c>
      <c r="K27" s="82">
        <v>57500</v>
      </c>
      <c r="L27" s="82">
        <v>36953.87</v>
      </c>
      <c r="M27" s="81">
        <f t="shared" si="4"/>
        <v>20546.129999999997</v>
      </c>
      <c r="N27" s="141">
        <f t="shared" si="5"/>
        <v>3896500</v>
      </c>
      <c r="O27" s="45"/>
      <c r="P27" s="45"/>
    </row>
    <row r="28" spans="1:16" ht="30" customHeight="1">
      <c r="A28" s="76" t="s">
        <v>800</v>
      </c>
      <c r="B28" s="65" t="s">
        <v>691</v>
      </c>
      <c r="C28" s="65" t="s">
        <v>695</v>
      </c>
      <c r="D28" s="65" t="s">
        <v>353</v>
      </c>
      <c r="E28" s="65" t="s">
        <v>705</v>
      </c>
      <c r="F28" s="66"/>
      <c r="G28" s="66" t="s">
        <v>532</v>
      </c>
      <c r="H28" s="83" t="s">
        <v>465</v>
      </c>
      <c r="I28" s="81">
        <v>10663973</v>
      </c>
      <c r="J28" s="82">
        <v>14400000</v>
      </c>
      <c r="K28" s="82">
        <v>326950</v>
      </c>
      <c r="L28" s="82">
        <v>254458.95</v>
      </c>
      <c r="M28" s="81">
        <f t="shared" si="4"/>
        <v>72491.04999999999</v>
      </c>
      <c r="N28" s="141">
        <f t="shared" si="5"/>
        <v>14073050</v>
      </c>
      <c r="O28" s="45"/>
      <c r="P28" s="45"/>
    </row>
    <row r="29" spans="1:17" ht="39.75" customHeight="1">
      <c r="A29" s="36" t="s">
        <v>455</v>
      </c>
      <c r="B29" s="26"/>
      <c r="C29" s="26"/>
      <c r="D29" s="26"/>
      <c r="E29" s="26"/>
      <c r="F29" s="26"/>
      <c r="G29" s="26"/>
      <c r="H29" s="37"/>
      <c r="I29" s="38">
        <f aca="true" t="shared" si="7" ref="I29:N29">SUM(I30:I32)</f>
        <v>124227436</v>
      </c>
      <c r="J29" s="39">
        <f t="shared" si="7"/>
        <v>126245900</v>
      </c>
      <c r="K29" s="39">
        <f t="shared" si="7"/>
        <v>504742.48</v>
      </c>
      <c r="L29" s="39">
        <f t="shared" si="7"/>
        <v>191031.76</v>
      </c>
      <c r="M29" s="39">
        <f t="shared" si="7"/>
        <v>313710.72</v>
      </c>
      <c r="N29" s="40">
        <f t="shared" si="7"/>
        <v>125741157.52</v>
      </c>
      <c r="O29" s="98"/>
      <c r="P29" s="98"/>
      <c r="Q29" s="25"/>
    </row>
    <row r="30" spans="1:16" ht="30" customHeight="1">
      <c r="A30" s="76" t="s">
        <v>800</v>
      </c>
      <c r="B30" s="65" t="s">
        <v>354</v>
      </c>
      <c r="C30" s="65" t="s">
        <v>356</v>
      </c>
      <c r="D30" s="65" t="s">
        <v>357</v>
      </c>
      <c r="E30" s="65" t="s">
        <v>705</v>
      </c>
      <c r="F30" s="66"/>
      <c r="G30" s="66" t="s">
        <v>533</v>
      </c>
      <c r="H30" s="83" t="s">
        <v>557</v>
      </c>
      <c r="I30" s="81">
        <v>8518511</v>
      </c>
      <c r="J30" s="82">
        <v>9395400</v>
      </c>
      <c r="K30" s="82">
        <v>160000</v>
      </c>
      <c r="L30" s="82">
        <v>100000</v>
      </c>
      <c r="M30" s="81">
        <f t="shared" si="4"/>
        <v>60000</v>
      </c>
      <c r="N30" s="141">
        <f t="shared" si="5"/>
        <v>9235400</v>
      </c>
      <c r="O30" s="45"/>
      <c r="P30" s="45"/>
    </row>
    <row r="31" spans="1:16" ht="30" customHeight="1">
      <c r="A31" s="76" t="s">
        <v>800</v>
      </c>
      <c r="B31" s="65" t="s">
        <v>354</v>
      </c>
      <c r="C31" s="65" t="s">
        <v>356</v>
      </c>
      <c r="D31" s="65" t="s">
        <v>358</v>
      </c>
      <c r="E31" s="65" t="s">
        <v>705</v>
      </c>
      <c r="F31" s="66"/>
      <c r="G31" s="66" t="s">
        <v>534</v>
      </c>
      <c r="H31" s="83" t="s">
        <v>558</v>
      </c>
      <c r="I31" s="81">
        <v>114118127</v>
      </c>
      <c r="J31" s="82">
        <v>115000000</v>
      </c>
      <c r="K31" s="82">
        <v>334042.48</v>
      </c>
      <c r="L31" s="82">
        <v>91031.76</v>
      </c>
      <c r="M31" s="81">
        <f t="shared" si="4"/>
        <v>243010.71999999997</v>
      </c>
      <c r="N31" s="141">
        <f t="shared" si="5"/>
        <v>114665957.52</v>
      </c>
      <c r="O31" s="45"/>
      <c r="P31" s="45"/>
    </row>
    <row r="32" spans="1:16" ht="30" customHeight="1">
      <c r="A32" s="76" t="s">
        <v>800</v>
      </c>
      <c r="B32" s="65" t="s">
        <v>355</v>
      </c>
      <c r="C32" s="65" t="s">
        <v>356</v>
      </c>
      <c r="D32" s="65" t="s">
        <v>359</v>
      </c>
      <c r="E32" s="65" t="s">
        <v>705</v>
      </c>
      <c r="F32" s="66"/>
      <c r="G32" s="66" t="s">
        <v>535</v>
      </c>
      <c r="H32" s="83" t="s">
        <v>466</v>
      </c>
      <c r="I32" s="81">
        <v>1590798</v>
      </c>
      <c r="J32" s="82">
        <v>1850500</v>
      </c>
      <c r="K32" s="82">
        <v>10700</v>
      </c>
      <c r="L32" s="82">
        <v>0</v>
      </c>
      <c r="M32" s="81">
        <f t="shared" si="4"/>
        <v>10700</v>
      </c>
      <c r="N32" s="141">
        <f t="shared" si="5"/>
        <v>1839800</v>
      </c>
      <c r="O32" s="45"/>
      <c r="P32" s="45"/>
    </row>
    <row r="33" spans="1:16" ht="39.75" customHeight="1">
      <c r="A33" s="36" t="s">
        <v>564</v>
      </c>
      <c r="B33" s="26"/>
      <c r="C33" s="26"/>
      <c r="D33" s="26"/>
      <c r="E33" s="26"/>
      <c r="F33" s="26"/>
      <c r="G33" s="26"/>
      <c r="H33" s="37"/>
      <c r="I33" s="38">
        <f aca="true" t="shared" si="8" ref="I33:N33">SUM(I34:I37)</f>
        <v>69643189</v>
      </c>
      <c r="J33" s="39">
        <f t="shared" si="8"/>
        <v>76875000</v>
      </c>
      <c r="K33" s="39">
        <f t="shared" si="8"/>
        <v>2378369.24</v>
      </c>
      <c r="L33" s="39">
        <f t="shared" si="8"/>
        <v>1240066.33</v>
      </c>
      <c r="M33" s="39">
        <f t="shared" si="8"/>
        <v>1138302.9100000001</v>
      </c>
      <c r="N33" s="40">
        <f t="shared" si="8"/>
        <v>74496630.76</v>
      </c>
      <c r="O33" s="45"/>
      <c r="P33" s="45"/>
    </row>
    <row r="34" spans="1:16" ht="30" customHeight="1">
      <c r="A34" s="76" t="s">
        <v>800</v>
      </c>
      <c r="B34" s="65" t="s">
        <v>803</v>
      </c>
      <c r="C34" s="65" t="s">
        <v>694</v>
      </c>
      <c r="D34" s="65" t="s">
        <v>707</v>
      </c>
      <c r="E34" s="65" t="s">
        <v>705</v>
      </c>
      <c r="F34" s="66"/>
      <c r="G34" s="66" t="s">
        <v>505</v>
      </c>
      <c r="H34" s="83" t="s">
        <v>559</v>
      </c>
      <c r="I34" s="81">
        <v>35477462</v>
      </c>
      <c r="J34" s="82">
        <v>76875000</v>
      </c>
      <c r="K34" s="82">
        <v>2378369.24</v>
      </c>
      <c r="L34" s="82">
        <v>1240066.33</v>
      </c>
      <c r="M34" s="81">
        <f t="shared" si="4"/>
        <v>1138302.9100000001</v>
      </c>
      <c r="N34" s="141">
        <f t="shared" si="5"/>
        <v>74496630.76</v>
      </c>
      <c r="O34" s="45"/>
      <c r="P34" s="45"/>
    </row>
    <row r="35" spans="1:16" ht="30" customHeight="1">
      <c r="A35" s="76" t="s">
        <v>800</v>
      </c>
      <c r="B35" s="65" t="s">
        <v>803</v>
      </c>
      <c r="C35" s="65" t="s">
        <v>694</v>
      </c>
      <c r="D35" s="65" t="s">
        <v>708</v>
      </c>
      <c r="E35" s="65" t="s">
        <v>705</v>
      </c>
      <c r="F35" s="66"/>
      <c r="G35" s="66" t="s">
        <v>506</v>
      </c>
      <c r="H35" s="83" t="s">
        <v>561</v>
      </c>
      <c r="I35" s="81">
        <v>4246249</v>
      </c>
      <c r="J35" s="82">
        <v>0</v>
      </c>
      <c r="K35" s="82">
        <v>0</v>
      </c>
      <c r="L35" s="82">
        <v>0</v>
      </c>
      <c r="M35" s="81">
        <f t="shared" si="4"/>
        <v>0</v>
      </c>
      <c r="N35" s="141">
        <f t="shared" si="5"/>
        <v>0</v>
      </c>
      <c r="O35" s="45"/>
      <c r="P35" s="45"/>
    </row>
    <row r="36" spans="1:16" ht="30" customHeight="1">
      <c r="A36" s="76" t="s">
        <v>800</v>
      </c>
      <c r="B36" s="65" t="s">
        <v>803</v>
      </c>
      <c r="C36" s="65" t="s">
        <v>694</v>
      </c>
      <c r="D36" s="65" t="s">
        <v>709</v>
      </c>
      <c r="E36" s="65" t="s">
        <v>705</v>
      </c>
      <c r="F36" s="66"/>
      <c r="G36" s="66" t="s">
        <v>470</v>
      </c>
      <c r="H36" s="83" t="s">
        <v>560</v>
      </c>
      <c r="I36" s="81">
        <v>21594466</v>
      </c>
      <c r="J36" s="82">
        <v>0</v>
      </c>
      <c r="K36" s="82">
        <v>0</v>
      </c>
      <c r="L36" s="82">
        <v>0</v>
      </c>
      <c r="M36" s="81">
        <f t="shared" si="4"/>
        <v>0</v>
      </c>
      <c r="N36" s="141">
        <f t="shared" si="5"/>
        <v>0</v>
      </c>
      <c r="O36" s="45"/>
      <c r="P36" s="45"/>
    </row>
    <row r="37" spans="1:16" ht="30" customHeight="1">
      <c r="A37" s="76" t="s">
        <v>800</v>
      </c>
      <c r="B37" s="65" t="s">
        <v>88</v>
      </c>
      <c r="C37" s="65" t="s">
        <v>694</v>
      </c>
      <c r="D37" s="65" t="s">
        <v>89</v>
      </c>
      <c r="E37" s="65" t="s">
        <v>705</v>
      </c>
      <c r="F37" s="66"/>
      <c r="G37" s="66" t="s">
        <v>471</v>
      </c>
      <c r="H37" s="83" t="s">
        <v>888</v>
      </c>
      <c r="I37" s="81">
        <v>8325012</v>
      </c>
      <c r="J37" s="82">
        <v>0</v>
      </c>
      <c r="K37" s="82">
        <v>0</v>
      </c>
      <c r="L37" s="82">
        <v>0</v>
      </c>
      <c r="M37" s="81">
        <f t="shared" si="4"/>
        <v>0</v>
      </c>
      <c r="N37" s="141">
        <f t="shared" si="5"/>
        <v>0</v>
      </c>
      <c r="O37" s="45"/>
      <c r="P37" s="45"/>
    </row>
    <row r="38" spans="1:16" ht="39.75" customHeight="1">
      <c r="A38" s="36" t="s">
        <v>456</v>
      </c>
      <c r="B38" s="26"/>
      <c r="C38" s="26"/>
      <c r="D38" s="26"/>
      <c r="E38" s="26"/>
      <c r="F38" s="26"/>
      <c r="G38" s="26"/>
      <c r="H38" s="37"/>
      <c r="I38" s="38">
        <f aca="true" t="shared" si="9" ref="I38:N38">SUM(I39:I42)</f>
        <v>489746569</v>
      </c>
      <c r="J38" s="39">
        <f t="shared" si="9"/>
        <v>355200000</v>
      </c>
      <c r="K38" s="39">
        <f t="shared" si="9"/>
        <v>388831.16</v>
      </c>
      <c r="L38" s="39">
        <f t="shared" si="9"/>
        <v>0</v>
      </c>
      <c r="M38" s="39">
        <f t="shared" si="9"/>
        <v>388831.16</v>
      </c>
      <c r="N38" s="40">
        <f t="shared" si="9"/>
        <v>354811168.84</v>
      </c>
      <c r="O38" s="98"/>
      <c r="P38" s="98"/>
    </row>
    <row r="39" spans="1:16" ht="30" customHeight="1">
      <c r="A39" s="76" t="s">
        <v>800</v>
      </c>
      <c r="B39" s="65" t="s">
        <v>715</v>
      </c>
      <c r="C39" s="65" t="s">
        <v>114</v>
      </c>
      <c r="D39" s="65" t="s">
        <v>362</v>
      </c>
      <c r="E39" s="65" t="s">
        <v>705</v>
      </c>
      <c r="F39" s="66"/>
      <c r="G39" s="66" t="s">
        <v>536</v>
      </c>
      <c r="H39" s="84" t="s">
        <v>467</v>
      </c>
      <c r="I39" s="81">
        <v>28165438</v>
      </c>
      <c r="J39" s="82">
        <v>19200000</v>
      </c>
      <c r="K39" s="82">
        <v>388831.16</v>
      </c>
      <c r="L39" s="82">
        <v>0</v>
      </c>
      <c r="M39" s="81">
        <f t="shared" si="4"/>
        <v>388831.16</v>
      </c>
      <c r="N39" s="141">
        <f t="shared" si="5"/>
        <v>18811168.84</v>
      </c>
      <c r="O39" s="45"/>
      <c r="P39" s="45"/>
    </row>
    <row r="40" spans="1:16" ht="30" customHeight="1">
      <c r="A40" s="76" t="s">
        <v>800</v>
      </c>
      <c r="B40" s="65" t="s">
        <v>715</v>
      </c>
      <c r="C40" s="65" t="s">
        <v>114</v>
      </c>
      <c r="D40" s="65" t="s">
        <v>363</v>
      </c>
      <c r="E40" s="65" t="s">
        <v>705</v>
      </c>
      <c r="F40" s="66"/>
      <c r="G40" s="66" t="s">
        <v>537</v>
      </c>
      <c r="H40" s="83" t="s">
        <v>562</v>
      </c>
      <c r="I40" s="81">
        <v>377251631</v>
      </c>
      <c r="J40" s="82">
        <v>250000000</v>
      </c>
      <c r="K40" s="82">
        <v>0</v>
      </c>
      <c r="L40" s="82">
        <v>0</v>
      </c>
      <c r="M40" s="81">
        <f t="shared" si="4"/>
        <v>0</v>
      </c>
      <c r="N40" s="141">
        <f t="shared" si="5"/>
        <v>250000000</v>
      </c>
      <c r="O40" s="45"/>
      <c r="P40" s="45"/>
    </row>
    <row r="41" spans="1:16" ht="30" customHeight="1">
      <c r="A41" s="76" t="s">
        <v>800</v>
      </c>
      <c r="B41" s="65" t="s">
        <v>715</v>
      </c>
      <c r="C41" s="65" t="s">
        <v>360</v>
      </c>
      <c r="D41" s="65" t="s">
        <v>364</v>
      </c>
      <c r="E41" s="65" t="s">
        <v>705</v>
      </c>
      <c r="F41" s="66"/>
      <c r="G41" s="66" t="s">
        <v>538</v>
      </c>
      <c r="H41" s="84" t="s">
        <v>468</v>
      </c>
      <c r="I41" s="81">
        <v>13503000</v>
      </c>
      <c r="J41" s="82">
        <v>25000000</v>
      </c>
      <c r="K41" s="82">
        <v>0</v>
      </c>
      <c r="L41" s="82">
        <v>0</v>
      </c>
      <c r="M41" s="81">
        <f t="shared" si="4"/>
        <v>0</v>
      </c>
      <c r="N41" s="141">
        <f t="shared" si="5"/>
        <v>25000000</v>
      </c>
      <c r="O41" s="45"/>
      <c r="P41" s="45"/>
    </row>
    <row r="42" spans="1:16" ht="30" customHeight="1">
      <c r="A42" s="76" t="s">
        <v>800</v>
      </c>
      <c r="B42" s="65" t="s">
        <v>715</v>
      </c>
      <c r="C42" s="65" t="s">
        <v>361</v>
      </c>
      <c r="D42" s="65" t="s">
        <v>365</v>
      </c>
      <c r="E42" s="65" t="s">
        <v>705</v>
      </c>
      <c r="F42" s="66"/>
      <c r="G42" s="66" t="s">
        <v>539</v>
      </c>
      <c r="H42" s="84" t="s">
        <v>469</v>
      </c>
      <c r="I42" s="81">
        <v>70826500</v>
      </c>
      <c r="J42" s="82">
        <v>61000000</v>
      </c>
      <c r="K42" s="82">
        <v>0</v>
      </c>
      <c r="L42" s="82">
        <v>0</v>
      </c>
      <c r="M42" s="81">
        <f>SUM(K42-L42)</f>
        <v>0</v>
      </c>
      <c r="N42" s="141">
        <f t="shared" si="5"/>
        <v>61000000</v>
      </c>
      <c r="O42" s="45"/>
      <c r="P42" s="45"/>
    </row>
    <row r="43" spans="1:17" ht="39.75" customHeight="1">
      <c r="A43" s="142" t="s">
        <v>457</v>
      </c>
      <c r="B43" s="37"/>
      <c r="C43" s="37"/>
      <c r="D43" s="26"/>
      <c r="E43" s="26"/>
      <c r="F43" s="37"/>
      <c r="G43" s="37"/>
      <c r="H43" s="99"/>
      <c r="I43" s="38">
        <f aca="true" t="shared" si="10" ref="I43:N43">SUM(I44)</f>
        <v>66799339</v>
      </c>
      <c r="J43" s="39">
        <f t="shared" si="10"/>
        <v>70000000</v>
      </c>
      <c r="K43" s="39">
        <f t="shared" si="10"/>
        <v>90211.91</v>
      </c>
      <c r="L43" s="39">
        <f t="shared" si="10"/>
        <v>15668.65</v>
      </c>
      <c r="M43" s="39">
        <f t="shared" si="10"/>
        <v>74543.26000000001</v>
      </c>
      <c r="N43" s="40">
        <f t="shared" si="10"/>
        <v>69909788.09</v>
      </c>
      <c r="O43" s="98"/>
      <c r="P43" s="98"/>
      <c r="Q43" s="25"/>
    </row>
    <row r="44" spans="1:16" ht="30" customHeight="1">
      <c r="A44" s="76" t="s">
        <v>800</v>
      </c>
      <c r="B44" s="65" t="s">
        <v>366</v>
      </c>
      <c r="C44" s="65" t="s">
        <v>368</v>
      </c>
      <c r="D44" s="65" t="s">
        <v>369</v>
      </c>
      <c r="E44" s="65" t="s">
        <v>705</v>
      </c>
      <c r="F44" s="66"/>
      <c r="G44" s="66" t="s">
        <v>540</v>
      </c>
      <c r="H44" s="83" t="s">
        <v>859</v>
      </c>
      <c r="I44" s="81">
        <v>66799339</v>
      </c>
      <c r="J44" s="82">
        <v>70000000</v>
      </c>
      <c r="K44" s="82">
        <v>90211.91</v>
      </c>
      <c r="L44" s="82">
        <v>15668.65</v>
      </c>
      <c r="M44" s="81">
        <f t="shared" si="4"/>
        <v>74543.26000000001</v>
      </c>
      <c r="N44" s="141">
        <f t="shared" si="5"/>
        <v>69909788.09</v>
      </c>
      <c r="O44" s="45"/>
      <c r="P44" s="45"/>
    </row>
    <row r="45" spans="1:17" ht="39.75" customHeight="1">
      <c r="A45" s="36" t="s">
        <v>566</v>
      </c>
      <c r="B45" s="26"/>
      <c r="C45" s="26"/>
      <c r="D45" s="26"/>
      <c r="E45" s="26"/>
      <c r="F45" s="26"/>
      <c r="G45" s="26"/>
      <c r="H45" s="37"/>
      <c r="I45" s="38">
        <f aca="true" t="shared" si="11" ref="I45:N45">SUM(I46:I54)</f>
        <v>241552586</v>
      </c>
      <c r="J45" s="39">
        <f t="shared" si="11"/>
        <v>296215000</v>
      </c>
      <c r="K45" s="39">
        <f t="shared" si="11"/>
        <v>13527055.959999999</v>
      </c>
      <c r="L45" s="39">
        <f t="shared" si="11"/>
        <v>11451407.95</v>
      </c>
      <c r="M45" s="39">
        <f t="shared" si="11"/>
        <v>2075648.0100000005</v>
      </c>
      <c r="N45" s="40">
        <f t="shared" si="11"/>
        <v>282687944.03999996</v>
      </c>
      <c r="O45" s="98"/>
      <c r="P45" s="98"/>
      <c r="Q45" s="25"/>
    </row>
    <row r="46" spans="1:16" ht="30" customHeight="1">
      <c r="A46" s="76" t="s">
        <v>800</v>
      </c>
      <c r="B46" s="65" t="s">
        <v>73</v>
      </c>
      <c r="C46" s="65" t="s">
        <v>370</v>
      </c>
      <c r="D46" s="65" t="s">
        <v>371</v>
      </c>
      <c r="E46" s="65" t="s">
        <v>705</v>
      </c>
      <c r="F46" s="66"/>
      <c r="G46" s="66" t="s">
        <v>541</v>
      </c>
      <c r="H46" s="83" t="s">
        <v>907</v>
      </c>
      <c r="I46" s="81">
        <v>0</v>
      </c>
      <c r="J46" s="82">
        <v>0</v>
      </c>
      <c r="K46" s="82">
        <v>0</v>
      </c>
      <c r="L46" s="82">
        <v>0</v>
      </c>
      <c r="M46" s="81">
        <f t="shared" si="4"/>
        <v>0</v>
      </c>
      <c r="N46" s="141">
        <f t="shared" si="5"/>
        <v>0</v>
      </c>
      <c r="O46" s="45"/>
      <c r="P46" s="45"/>
    </row>
    <row r="47" spans="1:16" ht="30" customHeight="1">
      <c r="A47" s="76" t="s">
        <v>800</v>
      </c>
      <c r="B47" s="65" t="s">
        <v>366</v>
      </c>
      <c r="C47" s="65" t="s">
        <v>75</v>
      </c>
      <c r="D47" s="65" t="s">
        <v>372</v>
      </c>
      <c r="E47" s="65" t="s">
        <v>705</v>
      </c>
      <c r="F47" s="66"/>
      <c r="G47" s="66" t="s">
        <v>542</v>
      </c>
      <c r="H47" s="83" t="s">
        <v>416</v>
      </c>
      <c r="I47" s="81">
        <v>0</v>
      </c>
      <c r="J47" s="82">
        <v>0</v>
      </c>
      <c r="K47" s="82">
        <v>0</v>
      </c>
      <c r="L47" s="82">
        <v>0</v>
      </c>
      <c r="M47" s="81">
        <f t="shared" si="4"/>
        <v>0</v>
      </c>
      <c r="N47" s="141">
        <f t="shared" si="5"/>
        <v>0</v>
      </c>
      <c r="O47" s="45"/>
      <c r="P47" s="45"/>
    </row>
    <row r="48" spans="1:16" ht="30" customHeight="1">
      <c r="A48" s="76" t="s">
        <v>800</v>
      </c>
      <c r="B48" s="65" t="s">
        <v>366</v>
      </c>
      <c r="C48" s="65" t="s">
        <v>75</v>
      </c>
      <c r="D48" s="65" t="s">
        <v>373</v>
      </c>
      <c r="E48" s="65" t="s">
        <v>705</v>
      </c>
      <c r="F48" s="66"/>
      <c r="G48" s="66" t="s">
        <v>543</v>
      </c>
      <c r="H48" s="83" t="s">
        <v>928</v>
      </c>
      <c r="I48" s="81">
        <v>112882782</v>
      </c>
      <c r="J48" s="82">
        <v>158700000</v>
      </c>
      <c r="K48" s="82">
        <v>12900823.34</v>
      </c>
      <c r="L48" s="82">
        <v>11249023.78</v>
      </c>
      <c r="M48" s="81">
        <f t="shared" si="4"/>
        <v>1651799.5600000005</v>
      </c>
      <c r="N48" s="141">
        <f t="shared" si="5"/>
        <v>145799176.66</v>
      </c>
      <c r="O48" s="45"/>
      <c r="P48" s="45"/>
    </row>
    <row r="49" spans="1:16" ht="30" customHeight="1">
      <c r="A49" s="76" t="s">
        <v>800</v>
      </c>
      <c r="B49" s="65" t="s">
        <v>366</v>
      </c>
      <c r="C49" s="65" t="s">
        <v>75</v>
      </c>
      <c r="D49" s="65" t="s">
        <v>385</v>
      </c>
      <c r="E49" s="65" t="s">
        <v>705</v>
      </c>
      <c r="F49" s="66"/>
      <c r="G49" s="66" t="s">
        <v>544</v>
      </c>
      <c r="H49" s="84" t="s">
        <v>929</v>
      </c>
      <c r="I49" s="81">
        <v>17548458</v>
      </c>
      <c r="J49" s="82">
        <v>35000000</v>
      </c>
      <c r="K49" s="82">
        <v>0</v>
      </c>
      <c r="L49" s="82">
        <v>0</v>
      </c>
      <c r="M49" s="81">
        <f t="shared" si="4"/>
        <v>0</v>
      </c>
      <c r="N49" s="141">
        <f t="shared" si="5"/>
        <v>35000000</v>
      </c>
      <c r="O49" s="45"/>
      <c r="P49" s="45"/>
    </row>
    <row r="50" spans="1:16" ht="30" customHeight="1">
      <c r="A50" s="76" t="s">
        <v>800</v>
      </c>
      <c r="B50" s="65" t="s">
        <v>366</v>
      </c>
      <c r="C50" s="65" t="s">
        <v>75</v>
      </c>
      <c r="D50" s="65" t="s">
        <v>386</v>
      </c>
      <c r="E50" s="65" t="s">
        <v>705</v>
      </c>
      <c r="F50" s="66"/>
      <c r="G50" s="66" t="s">
        <v>895</v>
      </c>
      <c r="H50" s="83" t="s">
        <v>930</v>
      </c>
      <c r="I50" s="81">
        <v>70373371</v>
      </c>
      <c r="J50" s="82">
        <v>53600000</v>
      </c>
      <c r="K50" s="82">
        <v>626232.62</v>
      </c>
      <c r="L50" s="82">
        <v>202384.17</v>
      </c>
      <c r="M50" s="81">
        <f t="shared" si="4"/>
        <v>423848.44999999995</v>
      </c>
      <c r="N50" s="141">
        <f t="shared" si="5"/>
        <v>52973767.38</v>
      </c>
      <c r="O50" s="45"/>
      <c r="P50" s="45"/>
    </row>
    <row r="51" spans="1:16" ht="30" customHeight="1">
      <c r="A51" s="76" t="s">
        <v>800</v>
      </c>
      <c r="B51" s="65" t="s">
        <v>366</v>
      </c>
      <c r="C51" s="65" t="s">
        <v>75</v>
      </c>
      <c r="D51" s="65" t="s">
        <v>387</v>
      </c>
      <c r="E51" s="65" t="s">
        <v>705</v>
      </c>
      <c r="F51" s="66"/>
      <c r="G51" s="66" t="s">
        <v>896</v>
      </c>
      <c r="H51" s="83" t="s">
        <v>417</v>
      </c>
      <c r="I51" s="81">
        <v>0</v>
      </c>
      <c r="J51" s="82">
        <v>0</v>
      </c>
      <c r="K51" s="82">
        <v>0</v>
      </c>
      <c r="L51" s="82">
        <v>0</v>
      </c>
      <c r="M51" s="81">
        <f t="shared" si="4"/>
        <v>0</v>
      </c>
      <c r="N51" s="141">
        <f t="shared" si="5"/>
        <v>0</v>
      </c>
      <c r="O51" s="45"/>
      <c r="P51" s="45"/>
    </row>
    <row r="52" spans="1:16" ht="30" customHeight="1">
      <c r="A52" s="76" t="s">
        <v>800</v>
      </c>
      <c r="B52" s="65" t="s">
        <v>366</v>
      </c>
      <c r="C52" s="65" t="s">
        <v>75</v>
      </c>
      <c r="D52" s="65" t="s">
        <v>388</v>
      </c>
      <c r="E52" s="65" t="s">
        <v>705</v>
      </c>
      <c r="F52" s="66"/>
      <c r="G52" s="66" t="s">
        <v>897</v>
      </c>
      <c r="H52" s="83" t="s">
        <v>860</v>
      </c>
      <c r="I52" s="81">
        <v>3677111</v>
      </c>
      <c r="J52" s="82">
        <v>8100000</v>
      </c>
      <c r="K52" s="82">
        <v>0</v>
      </c>
      <c r="L52" s="82">
        <v>0</v>
      </c>
      <c r="M52" s="81">
        <f t="shared" si="4"/>
        <v>0</v>
      </c>
      <c r="N52" s="141">
        <f t="shared" si="5"/>
        <v>8100000</v>
      </c>
      <c r="O52" s="45"/>
      <c r="P52" s="45"/>
    </row>
    <row r="53" spans="1:16" ht="30" customHeight="1">
      <c r="A53" s="76" t="s">
        <v>800</v>
      </c>
      <c r="B53" s="65" t="s">
        <v>355</v>
      </c>
      <c r="C53" s="65" t="s">
        <v>75</v>
      </c>
      <c r="D53" s="65" t="s">
        <v>389</v>
      </c>
      <c r="E53" s="65" t="s">
        <v>705</v>
      </c>
      <c r="F53" s="66"/>
      <c r="G53" s="66" t="s">
        <v>898</v>
      </c>
      <c r="H53" s="83" t="s">
        <v>954</v>
      </c>
      <c r="I53" s="81">
        <v>29850864</v>
      </c>
      <c r="J53" s="82">
        <v>31500000</v>
      </c>
      <c r="K53" s="82">
        <v>0</v>
      </c>
      <c r="L53" s="82">
        <v>0</v>
      </c>
      <c r="M53" s="81">
        <f t="shared" si="4"/>
        <v>0</v>
      </c>
      <c r="N53" s="141">
        <f t="shared" si="5"/>
        <v>31500000</v>
      </c>
      <c r="O53" s="45"/>
      <c r="P53" s="45"/>
    </row>
    <row r="54" spans="1:16" ht="30" customHeight="1">
      <c r="A54" s="76" t="s">
        <v>800</v>
      </c>
      <c r="B54" s="65" t="s">
        <v>355</v>
      </c>
      <c r="C54" s="65" t="s">
        <v>75</v>
      </c>
      <c r="D54" s="65" t="s">
        <v>390</v>
      </c>
      <c r="E54" s="65" t="s">
        <v>705</v>
      </c>
      <c r="F54" s="66"/>
      <c r="G54" s="66" t="s">
        <v>899</v>
      </c>
      <c r="H54" s="83" t="s">
        <v>955</v>
      </c>
      <c r="I54" s="81">
        <v>7220000</v>
      </c>
      <c r="J54" s="82">
        <v>9315000</v>
      </c>
      <c r="K54" s="82">
        <v>0</v>
      </c>
      <c r="L54" s="82">
        <v>0</v>
      </c>
      <c r="M54" s="81">
        <f t="shared" si="4"/>
        <v>0</v>
      </c>
      <c r="N54" s="141">
        <f t="shared" si="5"/>
        <v>9315000</v>
      </c>
      <c r="O54" s="45"/>
      <c r="P54" s="45"/>
    </row>
    <row r="55" spans="1:20" ht="39.75" customHeight="1">
      <c r="A55" s="36" t="s">
        <v>458</v>
      </c>
      <c r="B55" s="26"/>
      <c r="C55" s="26"/>
      <c r="D55" s="26"/>
      <c r="E55" s="26"/>
      <c r="F55" s="26"/>
      <c r="G55" s="26"/>
      <c r="H55" s="37"/>
      <c r="I55" s="38">
        <f aca="true" t="shared" si="12" ref="I55:N55">SUM(I56:I63)</f>
        <v>441092454</v>
      </c>
      <c r="J55" s="39">
        <f t="shared" si="12"/>
        <v>0</v>
      </c>
      <c r="K55" s="39">
        <f t="shared" si="12"/>
        <v>0</v>
      </c>
      <c r="L55" s="39">
        <f t="shared" si="12"/>
        <v>0</v>
      </c>
      <c r="M55" s="39">
        <f t="shared" si="12"/>
        <v>0</v>
      </c>
      <c r="N55" s="40">
        <f t="shared" si="12"/>
        <v>0</v>
      </c>
      <c r="O55" s="98"/>
      <c r="P55" s="98"/>
      <c r="Q55" s="25"/>
      <c r="R55" s="25"/>
      <c r="S55" s="25"/>
      <c r="T55" s="25"/>
    </row>
    <row r="56" spans="1:16" ht="30" customHeight="1">
      <c r="A56" s="76" t="s">
        <v>800</v>
      </c>
      <c r="B56" s="65" t="s">
        <v>355</v>
      </c>
      <c r="C56" s="65" t="s">
        <v>53</v>
      </c>
      <c r="D56" s="65" t="s">
        <v>54</v>
      </c>
      <c r="E56" s="65" t="s">
        <v>59</v>
      </c>
      <c r="F56" s="66"/>
      <c r="G56" s="66" t="s">
        <v>269</v>
      </c>
      <c r="H56" s="83" t="s">
        <v>630</v>
      </c>
      <c r="I56" s="81">
        <v>143465881</v>
      </c>
      <c r="J56" s="82">
        <v>0</v>
      </c>
      <c r="K56" s="82">
        <v>0</v>
      </c>
      <c r="L56" s="82">
        <v>0</v>
      </c>
      <c r="M56" s="81">
        <f t="shared" si="4"/>
        <v>0</v>
      </c>
      <c r="N56" s="141">
        <f t="shared" si="5"/>
        <v>0</v>
      </c>
      <c r="O56" s="45"/>
      <c r="P56" s="45"/>
    </row>
    <row r="57" spans="1:16" ht="30" customHeight="1">
      <c r="A57" s="76" t="s">
        <v>800</v>
      </c>
      <c r="B57" s="65" t="s">
        <v>355</v>
      </c>
      <c r="C57" s="65" t="s">
        <v>53</v>
      </c>
      <c r="D57" s="65" t="s">
        <v>54</v>
      </c>
      <c r="E57" s="65" t="s">
        <v>60</v>
      </c>
      <c r="F57" s="66"/>
      <c r="G57" s="66" t="s">
        <v>375</v>
      </c>
      <c r="H57" s="83" t="s">
        <v>630</v>
      </c>
      <c r="I57" s="81">
        <v>169589</v>
      </c>
      <c r="J57" s="82">
        <v>0</v>
      </c>
      <c r="K57" s="82">
        <v>0</v>
      </c>
      <c r="L57" s="82">
        <v>0</v>
      </c>
      <c r="M57" s="81">
        <f t="shared" si="4"/>
        <v>0</v>
      </c>
      <c r="N57" s="141">
        <f t="shared" si="5"/>
        <v>0</v>
      </c>
      <c r="O57" s="45"/>
      <c r="P57" s="45"/>
    </row>
    <row r="58" spans="1:16" ht="30" customHeight="1">
      <c r="A58" s="76" t="s">
        <v>800</v>
      </c>
      <c r="B58" s="65" t="s">
        <v>355</v>
      </c>
      <c r="C58" s="65" t="s">
        <v>53</v>
      </c>
      <c r="D58" s="65" t="s">
        <v>55</v>
      </c>
      <c r="E58" s="65" t="s">
        <v>59</v>
      </c>
      <c r="F58" s="66"/>
      <c r="G58" s="66" t="s">
        <v>270</v>
      </c>
      <c r="H58" s="83" t="s">
        <v>631</v>
      </c>
      <c r="I58" s="81">
        <v>142508743</v>
      </c>
      <c r="J58" s="82">
        <v>0</v>
      </c>
      <c r="K58" s="82">
        <v>0</v>
      </c>
      <c r="L58" s="82">
        <v>0</v>
      </c>
      <c r="M58" s="81">
        <f t="shared" si="4"/>
        <v>0</v>
      </c>
      <c r="N58" s="141">
        <f t="shared" si="5"/>
        <v>0</v>
      </c>
      <c r="O58" s="45"/>
      <c r="P58" s="45"/>
    </row>
    <row r="59" spans="1:16" ht="30" customHeight="1">
      <c r="A59" s="76" t="s">
        <v>800</v>
      </c>
      <c r="B59" s="65" t="s">
        <v>355</v>
      </c>
      <c r="C59" s="65" t="s">
        <v>53</v>
      </c>
      <c r="D59" s="65" t="s">
        <v>55</v>
      </c>
      <c r="E59" s="65" t="s">
        <v>60</v>
      </c>
      <c r="F59" s="66"/>
      <c r="G59" s="66" t="s">
        <v>377</v>
      </c>
      <c r="H59" s="83" t="s">
        <v>631</v>
      </c>
      <c r="I59" s="81">
        <v>0</v>
      </c>
      <c r="J59" s="82">
        <v>0</v>
      </c>
      <c r="K59" s="82">
        <v>0</v>
      </c>
      <c r="L59" s="82">
        <v>0</v>
      </c>
      <c r="M59" s="81">
        <f t="shared" si="4"/>
        <v>0</v>
      </c>
      <c r="N59" s="141">
        <f t="shared" si="5"/>
        <v>0</v>
      </c>
      <c r="O59" s="45"/>
      <c r="P59" s="45"/>
    </row>
    <row r="60" spans="1:16" ht="30" customHeight="1">
      <c r="A60" s="76" t="s">
        <v>800</v>
      </c>
      <c r="B60" s="65" t="s">
        <v>355</v>
      </c>
      <c r="C60" s="65" t="s">
        <v>53</v>
      </c>
      <c r="D60" s="65" t="s">
        <v>56</v>
      </c>
      <c r="E60" s="65" t="s">
        <v>59</v>
      </c>
      <c r="F60" s="66"/>
      <c r="G60" s="66" t="s">
        <v>271</v>
      </c>
      <c r="H60" s="83" t="s">
        <v>632</v>
      </c>
      <c r="I60" s="81">
        <v>152641390</v>
      </c>
      <c r="J60" s="82">
        <v>0</v>
      </c>
      <c r="K60" s="82">
        <v>0</v>
      </c>
      <c r="L60" s="82">
        <v>0</v>
      </c>
      <c r="M60" s="81">
        <f t="shared" si="4"/>
        <v>0</v>
      </c>
      <c r="N60" s="141">
        <f t="shared" si="5"/>
        <v>0</v>
      </c>
      <c r="O60" s="45"/>
      <c r="P60" s="45"/>
    </row>
    <row r="61" spans="1:16" ht="30" customHeight="1">
      <c r="A61" s="76" t="s">
        <v>800</v>
      </c>
      <c r="B61" s="65" t="s">
        <v>355</v>
      </c>
      <c r="C61" s="65" t="s">
        <v>53</v>
      </c>
      <c r="D61" s="65" t="s">
        <v>56</v>
      </c>
      <c r="E61" s="65" t="s">
        <v>60</v>
      </c>
      <c r="F61" s="66"/>
      <c r="G61" s="66" t="s">
        <v>376</v>
      </c>
      <c r="H61" s="83" t="s">
        <v>632</v>
      </c>
      <c r="I61" s="81">
        <v>608439</v>
      </c>
      <c r="J61" s="82">
        <v>0</v>
      </c>
      <c r="K61" s="82">
        <v>0</v>
      </c>
      <c r="L61" s="82">
        <v>0</v>
      </c>
      <c r="M61" s="81">
        <f t="shared" si="4"/>
        <v>0</v>
      </c>
      <c r="N61" s="141">
        <f t="shared" si="5"/>
        <v>0</v>
      </c>
      <c r="O61" s="45"/>
      <c r="P61" s="45"/>
    </row>
    <row r="62" spans="1:16" ht="30" customHeight="1">
      <c r="A62" s="76" t="s">
        <v>800</v>
      </c>
      <c r="B62" s="65" t="s">
        <v>355</v>
      </c>
      <c r="C62" s="65" t="s">
        <v>53</v>
      </c>
      <c r="D62" s="65" t="s">
        <v>57</v>
      </c>
      <c r="E62" s="65" t="s">
        <v>60</v>
      </c>
      <c r="F62" s="66"/>
      <c r="G62" s="66" t="s">
        <v>378</v>
      </c>
      <c r="H62" s="83" t="s">
        <v>634</v>
      </c>
      <c r="I62" s="81">
        <v>0</v>
      </c>
      <c r="J62" s="82">
        <v>0</v>
      </c>
      <c r="K62" s="82">
        <v>0</v>
      </c>
      <c r="L62" s="82">
        <v>0</v>
      </c>
      <c r="M62" s="81">
        <f t="shared" si="4"/>
        <v>0</v>
      </c>
      <c r="N62" s="141">
        <f t="shared" si="5"/>
        <v>0</v>
      </c>
      <c r="O62" s="45"/>
      <c r="P62" s="45"/>
    </row>
    <row r="63" spans="1:16" ht="30" customHeight="1">
      <c r="A63" s="76" t="s">
        <v>800</v>
      </c>
      <c r="B63" s="65" t="s">
        <v>355</v>
      </c>
      <c r="C63" s="65" t="s">
        <v>53</v>
      </c>
      <c r="D63" s="65" t="s">
        <v>58</v>
      </c>
      <c r="E63" s="65" t="s">
        <v>60</v>
      </c>
      <c r="F63" s="66"/>
      <c r="G63" s="66" t="s">
        <v>379</v>
      </c>
      <c r="H63" s="80" t="s">
        <v>633</v>
      </c>
      <c r="I63" s="81">
        <v>1698412</v>
      </c>
      <c r="J63" s="82">
        <v>0</v>
      </c>
      <c r="K63" s="82">
        <v>0</v>
      </c>
      <c r="L63" s="82">
        <v>0</v>
      </c>
      <c r="M63" s="81">
        <f t="shared" si="4"/>
        <v>0</v>
      </c>
      <c r="N63" s="141">
        <f t="shared" si="5"/>
        <v>0</v>
      </c>
      <c r="O63" s="45"/>
      <c r="P63" s="45"/>
    </row>
    <row r="64" spans="1:19" ht="39.75" customHeight="1">
      <c r="A64" s="36" t="s">
        <v>459</v>
      </c>
      <c r="B64" s="26"/>
      <c r="C64" s="26"/>
      <c r="D64" s="26"/>
      <c r="E64" s="26"/>
      <c r="F64" s="26"/>
      <c r="G64" s="26"/>
      <c r="H64" s="37"/>
      <c r="I64" s="38">
        <f aca="true" t="shared" si="13" ref="I64:N64">SUM(I65:I68)</f>
        <v>129405009</v>
      </c>
      <c r="J64" s="39">
        <f t="shared" si="13"/>
        <v>120669384</v>
      </c>
      <c r="K64" s="39">
        <f t="shared" si="13"/>
        <v>488284.67</v>
      </c>
      <c r="L64" s="39">
        <f t="shared" si="13"/>
        <v>31848.79</v>
      </c>
      <c r="M64" s="39">
        <f t="shared" si="13"/>
        <v>456435.88</v>
      </c>
      <c r="N64" s="40">
        <f t="shared" si="13"/>
        <v>120181099.33</v>
      </c>
      <c r="O64" s="98"/>
      <c r="P64" s="98"/>
      <c r="Q64" s="25"/>
      <c r="R64" s="25"/>
      <c r="S64" s="25"/>
    </row>
    <row r="65" spans="1:16" ht="30" customHeight="1">
      <c r="A65" s="76" t="s">
        <v>800</v>
      </c>
      <c r="B65" s="65" t="s">
        <v>355</v>
      </c>
      <c r="C65" s="65" t="s">
        <v>53</v>
      </c>
      <c r="D65" s="65" t="s">
        <v>54</v>
      </c>
      <c r="E65" s="65" t="s">
        <v>59</v>
      </c>
      <c r="F65" s="66"/>
      <c r="G65" s="66" t="s">
        <v>262</v>
      </c>
      <c r="H65" s="83" t="s">
        <v>630</v>
      </c>
      <c r="I65" s="81">
        <v>62238549</v>
      </c>
      <c r="J65" s="82">
        <v>37942576</v>
      </c>
      <c r="K65" s="82">
        <v>370284</v>
      </c>
      <c r="L65" s="82">
        <v>10336.25</v>
      </c>
      <c r="M65" s="81">
        <f t="shared" si="4"/>
        <v>359947.75</v>
      </c>
      <c r="N65" s="141">
        <f t="shared" si="5"/>
        <v>37572292</v>
      </c>
      <c r="O65" s="45"/>
      <c r="P65" s="45"/>
    </row>
    <row r="66" spans="1:16" ht="30" customHeight="1">
      <c r="A66" s="76" t="s">
        <v>800</v>
      </c>
      <c r="B66" s="65" t="s">
        <v>355</v>
      </c>
      <c r="C66" s="65" t="s">
        <v>53</v>
      </c>
      <c r="D66" s="65" t="s">
        <v>55</v>
      </c>
      <c r="E66" s="65" t="s">
        <v>59</v>
      </c>
      <c r="F66" s="66"/>
      <c r="G66" s="66" t="s">
        <v>264</v>
      </c>
      <c r="H66" s="83" t="s">
        <v>631</v>
      </c>
      <c r="I66" s="81">
        <v>20896898</v>
      </c>
      <c r="J66" s="82">
        <v>29199559</v>
      </c>
      <c r="K66" s="82">
        <v>0</v>
      </c>
      <c r="L66" s="82">
        <v>0</v>
      </c>
      <c r="M66" s="81">
        <f t="shared" si="4"/>
        <v>0</v>
      </c>
      <c r="N66" s="141">
        <f t="shared" si="5"/>
        <v>29199559</v>
      </c>
      <c r="O66" s="45"/>
      <c r="P66" s="45"/>
    </row>
    <row r="67" spans="1:16" ht="30" customHeight="1">
      <c r="A67" s="76" t="s">
        <v>800</v>
      </c>
      <c r="B67" s="65" t="s">
        <v>355</v>
      </c>
      <c r="C67" s="65" t="s">
        <v>53</v>
      </c>
      <c r="D67" s="65" t="s">
        <v>56</v>
      </c>
      <c r="E67" s="65" t="s">
        <v>59</v>
      </c>
      <c r="F67" s="66"/>
      <c r="G67" s="66" t="s">
        <v>266</v>
      </c>
      <c r="H67" s="83" t="s">
        <v>632</v>
      </c>
      <c r="I67" s="81">
        <v>43501046</v>
      </c>
      <c r="J67" s="82">
        <v>48004378</v>
      </c>
      <c r="K67" s="82">
        <v>111988.67</v>
      </c>
      <c r="L67" s="82">
        <v>18686.68</v>
      </c>
      <c r="M67" s="81">
        <f t="shared" si="4"/>
        <v>93301.98999999999</v>
      </c>
      <c r="N67" s="141">
        <f t="shared" si="5"/>
        <v>47892389.33</v>
      </c>
      <c r="O67" s="45"/>
      <c r="P67" s="45"/>
    </row>
    <row r="68" spans="1:16" ht="30" customHeight="1">
      <c r="A68" s="76" t="s">
        <v>800</v>
      </c>
      <c r="B68" s="65" t="s">
        <v>355</v>
      </c>
      <c r="C68" s="65" t="s">
        <v>53</v>
      </c>
      <c r="D68" s="65" t="s">
        <v>57</v>
      </c>
      <c r="E68" s="65" t="s">
        <v>59</v>
      </c>
      <c r="F68" s="66"/>
      <c r="G68" s="66" t="s">
        <v>268</v>
      </c>
      <c r="H68" s="83" t="s">
        <v>634</v>
      </c>
      <c r="I68" s="81">
        <v>2768516</v>
      </c>
      <c r="J68" s="82">
        <v>5522871</v>
      </c>
      <c r="K68" s="82">
        <v>6012</v>
      </c>
      <c r="L68" s="82">
        <v>2825.86</v>
      </c>
      <c r="M68" s="81">
        <f t="shared" si="4"/>
        <v>3186.14</v>
      </c>
      <c r="N68" s="141">
        <f t="shared" si="5"/>
        <v>5516859</v>
      </c>
      <c r="O68" s="45"/>
      <c r="P68" s="45"/>
    </row>
    <row r="69" spans="1:19" ht="39.75" customHeight="1">
      <c r="A69" s="36" t="s">
        <v>767</v>
      </c>
      <c r="B69" s="26"/>
      <c r="C69" s="26"/>
      <c r="D69" s="26"/>
      <c r="E69" s="26"/>
      <c r="F69" s="26"/>
      <c r="G69" s="26"/>
      <c r="H69" s="37"/>
      <c r="I69" s="38">
        <f aca="true" t="shared" si="14" ref="I69:N69">SUM(I70:I75)</f>
        <v>45107837</v>
      </c>
      <c r="J69" s="39">
        <f t="shared" si="14"/>
        <v>54695000</v>
      </c>
      <c r="K69" s="39">
        <f t="shared" si="14"/>
        <v>385029.65</v>
      </c>
      <c r="L69" s="39">
        <f t="shared" si="14"/>
        <v>12992.73</v>
      </c>
      <c r="M69" s="39">
        <f t="shared" si="14"/>
        <v>372036.92</v>
      </c>
      <c r="N69" s="40">
        <f t="shared" si="14"/>
        <v>54309970.35</v>
      </c>
      <c r="O69" s="98"/>
      <c r="P69" s="98"/>
      <c r="Q69" s="25"/>
      <c r="R69" s="25"/>
      <c r="S69" s="25"/>
    </row>
    <row r="70" spans="1:16" ht="30" customHeight="1">
      <c r="A70" s="76" t="s">
        <v>800</v>
      </c>
      <c r="B70" s="65" t="s">
        <v>88</v>
      </c>
      <c r="C70" s="65" t="s">
        <v>368</v>
      </c>
      <c r="D70" s="65" t="s">
        <v>204</v>
      </c>
      <c r="E70" s="65" t="s">
        <v>705</v>
      </c>
      <c r="F70" s="66"/>
      <c r="G70" s="66" t="s">
        <v>900</v>
      </c>
      <c r="H70" s="83" t="s">
        <v>635</v>
      </c>
      <c r="I70" s="81">
        <v>9443701</v>
      </c>
      <c r="J70" s="82">
        <v>11800000</v>
      </c>
      <c r="K70" s="82">
        <v>183160.02</v>
      </c>
      <c r="L70" s="82">
        <v>0</v>
      </c>
      <c r="M70" s="81">
        <f t="shared" si="4"/>
        <v>183160.02</v>
      </c>
      <c r="N70" s="141">
        <f t="shared" si="5"/>
        <v>11616839.98</v>
      </c>
      <c r="O70" s="45"/>
      <c r="P70" s="45"/>
    </row>
    <row r="71" spans="1:16" ht="30" customHeight="1">
      <c r="A71" s="76" t="s">
        <v>800</v>
      </c>
      <c r="B71" s="65" t="s">
        <v>88</v>
      </c>
      <c r="C71" s="65" t="s">
        <v>368</v>
      </c>
      <c r="D71" s="65" t="s">
        <v>205</v>
      </c>
      <c r="E71" s="65" t="s">
        <v>705</v>
      </c>
      <c r="F71" s="66"/>
      <c r="G71" s="66" t="s">
        <v>901</v>
      </c>
      <c r="H71" s="83" t="s">
        <v>636</v>
      </c>
      <c r="I71" s="81">
        <v>15193247</v>
      </c>
      <c r="J71" s="82">
        <v>17500000</v>
      </c>
      <c r="K71" s="82">
        <v>31869.63</v>
      </c>
      <c r="L71" s="82">
        <v>12992.73</v>
      </c>
      <c r="M71" s="81">
        <f t="shared" si="4"/>
        <v>18876.9</v>
      </c>
      <c r="N71" s="141">
        <f t="shared" si="5"/>
        <v>17468130.37</v>
      </c>
      <c r="O71" s="45"/>
      <c r="P71" s="45"/>
    </row>
    <row r="72" spans="1:16" ht="30" customHeight="1">
      <c r="A72" s="76" t="s">
        <v>800</v>
      </c>
      <c r="B72" s="65" t="s">
        <v>91</v>
      </c>
      <c r="C72" s="65" t="s">
        <v>94</v>
      </c>
      <c r="D72" s="65" t="s">
        <v>335</v>
      </c>
      <c r="E72" s="65" t="s">
        <v>705</v>
      </c>
      <c r="F72" s="66"/>
      <c r="G72" s="66" t="s">
        <v>473</v>
      </c>
      <c r="H72" s="84" t="s">
        <v>637</v>
      </c>
      <c r="I72" s="81">
        <v>4955828</v>
      </c>
      <c r="J72" s="82">
        <v>5295000</v>
      </c>
      <c r="K72" s="82">
        <v>100000</v>
      </c>
      <c r="L72" s="82">
        <v>0</v>
      </c>
      <c r="M72" s="81">
        <f t="shared" si="4"/>
        <v>100000</v>
      </c>
      <c r="N72" s="141">
        <f t="shared" si="5"/>
        <v>5195000</v>
      </c>
      <c r="O72" s="45"/>
      <c r="P72" s="45"/>
    </row>
    <row r="73" spans="1:16" ht="30" customHeight="1">
      <c r="A73" s="76" t="s">
        <v>800</v>
      </c>
      <c r="B73" s="65" t="s">
        <v>203</v>
      </c>
      <c r="C73" s="65" t="s">
        <v>75</v>
      </c>
      <c r="D73" s="65" t="s">
        <v>206</v>
      </c>
      <c r="E73" s="65" t="s">
        <v>705</v>
      </c>
      <c r="F73" s="66"/>
      <c r="G73" s="66" t="s">
        <v>902</v>
      </c>
      <c r="H73" s="83" t="s">
        <v>306</v>
      </c>
      <c r="I73" s="81">
        <v>2127293</v>
      </c>
      <c r="J73" s="82">
        <v>3000000</v>
      </c>
      <c r="K73" s="82">
        <v>70000</v>
      </c>
      <c r="L73" s="82">
        <v>0</v>
      </c>
      <c r="M73" s="81">
        <f t="shared" si="4"/>
        <v>70000</v>
      </c>
      <c r="N73" s="141">
        <f t="shared" si="5"/>
        <v>2930000</v>
      </c>
      <c r="O73" s="45"/>
      <c r="P73" s="45"/>
    </row>
    <row r="74" spans="1:16" ht="30" customHeight="1">
      <c r="A74" s="76" t="s">
        <v>800</v>
      </c>
      <c r="B74" s="65" t="s">
        <v>715</v>
      </c>
      <c r="C74" s="65" t="s">
        <v>114</v>
      </c>
      <c r="D74" s="65" t="s">
        <v>207</v>
      </c>
      <c r="E74" s="65" t="s">
        <v>705</v>
      </c>
      <c r="F74" s="66"/>
      <c r="G74" s="66" t="s">
        <v>903</v>
      </c>
      <c r="H74" s="84" t="s">
        <v>932</v>
      </c>
      <c r="I74" s="81">
        <v>5500000</v>
      </c>
      <c r="J74" s="82">
        <v>5400000</v>
      </c>
      <c r="K74" s="82">
        <v>0</v>
      </c>
      <c r="L74" s="82">
        <v>0</v>
      </c>
      <c r="M74" s="81">
        <f t="shared" si="4"/>
        <v>0</v>
      </c>
      <c r="N74" s="141">
        <f t="shared" si="5"/>
        <v>5400000</v>
      </c>
      <c r="O74" s="45"/>
      <c r="P74" s="45"/>
    </row>
    <row r="75" spans="1:16" ht="30" customHeight="1">
      <c r="A75" s="76" t="s">
        <v>800</v>
      </c>
      <c r="B75" s="65" t="s">
        <v>366</v>
      </c>
      <c r="C75" s="65" t="s">
        <v>368</v>
      </c>
      <c r="D75" s="65" t="s">
        <v>208</v>
      </c>
      <c r="E75" s="65" t="s">
        <v>705</v>
      </c>
      <c r="F75" s="66"/>
      <c r="G75" s="66" t="s">
        <v>904</v>
      </c>
      <c r="H75" s="84" t="s">
        <v>307</v>
      </c>
      <c r="I75" s="81">
        <v>7887768</v>
      </c>
      <c r="J75" s="82">
        <v>11700000</v>
      </c>
      <c r="K75" s="82">
        <v>0</v>
      </c>
      <c r="L75" s="82">
        <v>0</v>
      </c>
      <c r="M75" s="81">
        <f t="shared" si="4"/>
        <v>0</v>
      </c>
      <c r="N75" s="141">
        <f t="shared" si="5"/>
        <v>11700000</v>
      </c>
      <c r="O75" s="45"/>
      <c r="P75" s="45"/>
    </row>
    <row r="76" spans="1:17" ht="39.75" customHeight="1">
      <c r="A76" s="36" t="s">
        <v>384</v>
      </c>
      <c r="B76" s="26"/>
      <c r="C76" s="26"/>
      <c r="D76" s="26"/>
      <c r="E76" s="26"/>
      <c r="F76" s="26"/>
      <c r="G76" s="26"/>
      <c r="H76" s="37"/>
      <c r="I76" s="38">
        <f aca="true" t="shared" si="15" ref="I76:N76">SUM(I77:I79)</f>
        <v>65003591</v>
      </c>
      <c r="J76" s="39">
        <f t="shared" si="15"/>
        <v>69535000</v>
      </c>
      <c r="K76" s="39">
        <f t="shared" si="15"/>
        <v>13769538.4</v>
      </c>
      <c r="L76" s="39">
        <f t="shared" si="15"/>
        <v>11981412.92</v>
      </c>
      <c r="M76" s="39">
        <f t="shared" si="15"/>
        <v>1788125.4799999995</v>
      </c>
      <c r="N76" s="40">
        <f t="shared" si="15"/>
        <v>55765461.6</v>
      </c>
      <c r="O76" s="98"/>
      <c r="P76" s="98"/>
      <c r="Q76" s="25"/>
    </row>
    <row r="77" spans="1:16" ht="30" customHeight="1">
      <c r="A77" s="76" t="s">
        <v>800</v>
      </c>
      <c r="B77" s="65" t="s">
        <v>67</v>
      </c>
      <c r="C77" s="65" t="s">
        <v>94</v>
      </c>
      <c r="D77" s="65" t="s">
        <v>70</v>
      </c>
      <c r="E77" s="65" t="s">
        <v>705</v>
      </c>
      <c r="F77" s="66"/>
      <c r="G77" s="66" t="s">
        <v>140</v>
      </c>
      <c r="H77" s="84" t="s">
        <v>980</v>
      </c>
      <c r="I77" s="81">
        <v>37382416</v>
      </c>
      <c r="J77" s="82">
        <v>38085000</v>
      </c>
      <c r="K77" s="82">
        <v>11340313.4</v>
      </c>
      <c r="L77" s="82">
        <v>9878508.55</v>
      </c>
      <c r="M77" s="81">
        <f t="shared" si="4"/>
        <v>1461804.8499999996</v>
      </c>
      <c r="N77" s="141">
        <f t="shared" si="5"/>
        <v>26744686.6</v>
      </c>
      <c r="O77" s="45"/>
      <c r="P77" s="45"/>
    </row>
    <row r="78" spans="1:16" ht="30" customHeight="1">
      <c r="A78" s="76" t="s">
        <v>800</v>
      </c>
      <c r="B78" s="65" t="s">
        <v>68</v>
      </c>
      <c r="C78" s="65" t="s">
        <v>94</v>
      </c>
      <c r="D78" s="65" t="s">
        <v>71</v>
      </c>
      <c r="E78" s="65" t="s">
        <v>705</v>
      </c>
      <c r="F78" s="66"/>
      <c r="G78" s="66" t="s">
        <v>141</v>
      </c>
      <c r="H78" s="84" t="s">
        <v>981</v>
      </c>
      <c r="I78" s="81">
        <v>18377832</v>
      </c>
      <c r="J78" s="82">
        <v>19947000</v>
      </c>
      <c r="K78" s="82">
        <v>1601242</v>
      </c>
      <c r="L78" s="82">
        <v>1396713.85</v>
      </c>
      <c r="M78" s="81">
        <f t="shared" si="4"/>
        <v>204528.1499999999</v>
      </c>
      <c r="N78" s="141">
        <f t="shared" si="5"/>
        <v>18345758</v>
      </c>
      <c r="O78" s="45"/>
      <c r="P78" s="45"/>
    </row>
    <row r="79" spans="1:16" ht="30" customHeight="1">
      <c r="A79" s="76" t="s">
        <v>800</v>
      </c>
      <c r="B79" s="65" t="s">
        <v>69</v>
      </c>
      <c r="C79" s="65" t="s">
        <v>94</v>
      </c>
      <c r="D79" s="65" t="s">
        <v>72</v>
      </c>
      <c r="E79" s="65" t="s">
        <v>705</v>
      </c>
      <c r="F79" s="66"/>
      <c r="G79" s="66" t="s">
        <v>142</v>
      </c>
      <c r="H79" s="83" t="s">
        <v>982</v>
      </c>
      <c r="I79" s="81">
        <v>9243343</v>
      </c>
      <c r="J79" s="82">
        <v>11503000</v>
      </c>
      <c r="K79" s="82">
        <v>827983</v>
      </c>
      <c r="L79" s="82">
        <v>706190.52</v>
      </c>
      <c r="M79" s="81">
        <f t="shared" si="4"/>
        <v>121792.47999999998</v>
      </c>
      <c r="N79" s="141">
        <f t="shared" si="5"/>
        <v>10675017</v>
      </c>
      <c r="O79" s="45"/>
      <c r="P79" s="45"/>
    </row>
    <row r="80" spans="1:16" ht="39.75" customHeight="1">
      <c r="A80" s="36" t="s">
        <v>983</v>
      </c>
      <c r="B80" s="26"/>
      <c r="C80" s="26"/>
      <c r="D80" s="26"/>
      <c r="E80" s="26"/>
      <c r="F80" s="26"/>
      <c r="G80" s="26"/>
      <c r="H80" s="37"/>
      <c r="I80" s="38">
        <f aca="true" t="shared" si="16" ref="I80:N80">SUM(I81)</f>
        <v>58007912</v>
      </c>
      <c r="J80" s="39">
        <f t="shared" si="16"/>
        <v>55440000</v>
      </c>
      <c r="K80" s="39">
        <f t="shared" si="16"/>
        <v>4782300</v>
      </c>
      <c r="L80" s="39">
        <f t="shared" si="16"/>
        <v>4782272</v>
      </c>
      <c r="M80" s="39">
        <f t="shared" si="16"/>
        <v>28</v>
      </c>
      <c r="N80" s="40">
        <f t="shared" si="16"/>
        <v>50657700</v>
      </c>
      <c r="O80" s="45"/>
      <c r="P80" s="45"/>
    </row>
    <row r="81" spans="1:16" ht="30" customHeight="1">
      <c r="A81" s="76" t="s">
        <v>800</v>
      </c>
      <c r="B81" s="65" t="s">
        <v>73</v>
      </c>
      <c r="C81" s="65" t="s">
        <v>94</v>
      </c>
      <c r="D81" s="65" t="s">
        <v>74</v>
      </c>
      <c r="E81" s="65" t="s">
        <v>705</v>
      </c>
      <c r="F81" s="66"/>
      <c r="G81" s="66" t="s">
        <v>143</v>
      </c>
      <c r="H81" s="84" t="s">
        <v>771</v>
      </c>
      <c r="I81" s="81">
        <v>58007912</v>
      </c>
      <c r="J81" s="82">
        <v>55440000</v>
      </c>
      <c r="K81" s="82">
        <v>4782300</v>
      </c>
      <c r="L81" s="82">
        <v>4782272</v>
      </c>
      <c r="M81" s="81">
        <f t="shared" si="4"/>
        <v>28</v>
      </c>
      <c r="N81" s="141">
        <f t="shared" si="5"/>
        <v>50657700</v>
      </c>
      <c r="O81" s="45"/>
      <c r="P81" s="45"/>
    </row>
    <row r="82" spans="1:16" ht="39.75" customHeight="1">
      <c r="A82" s="36" t="s">
        <v>194</v>
      </c>
      <c r="B82" s="26"/>
      <c r="C82" s="26"/>
      <c r="D82" s="26"/>
      <c r="E82" s="26"/>
      <c r="F82" s="26"/>
      <c r="G82" s="26"/>
      <c r="H82" s="37"/>
      <c r="I82" s="38">
        <f aca="true" t="shared" si="17" ref="I82:N82">SUM(I83)</f>
        <v>16368</v>
      </c>
      <c r="J82" s="39">
        <f t="shared" si="17"/>
        <v>64968</v>
      </c>
      <c r="K82" s="39">
        <f t="shared" si="17"/>
        <v>64968</v>
      </c>
      <c r="L82" s="39">
        <f t="shared" si="17"/>
        <v>0</v>
      </c>
      <c r="M82" s="39">
        <f t="shared" si="17"/>
        <v>64968</v>
      </c>
      <c r="N82" s="40">
        <f t="shared" si="17"/>
        <v>0</v>
      </c>
      <c r="O82" s="98"/>
      <c r="P82" s="98"/>
    </row>
    <row r="83" spans="1:16" ht="30" customHeight="1">
      <c r="A83" s="76" t="s">
        <v>801</v>
      </c>
      <c r="B83" s="65" t="s">
        <v>692</v>
      </c>
      <c r="C83" s="65" t="s">
        <v>696</v>
      </c>
      <c r="D83" s="65" t="s">
        <v>704</v>
      </c>
      <c r="E83" s="65" t="s">
        <v>705</v>
      </c>
      <c r="F83" s="66"/>
      <c r="G83" s="66" t="s">
        <v>159</v>
      </c>
      <c r="H83" s="80" t="s">
        <v>861</v>
      </c>
      <c r="I83" s="81">
        <v>16368</v>
      </c>
      <c r="J83" s="82">
        <v>64968</v>
      </c>
      <c r="K83" s="82">
        <v>64968</v>
      </c>
      <c r="L83" s="82">
        <v>0</v>
      </c>
      <c r="M83" s="81">
        <f t="shared" si="4"/>
        <v>64968</v>
      </c>
      <c r="N83" s="141">
        <f t="shared" si="5"/>
        <v>0</v>
      </c>
      <c r="O83" s="45"/>
      <c r="P83" s="45"/>
    </row>
    <row r="84" spans="1:16" ht="39.75" customHeight="1">
      <c r="A84" s="36" t="s">
        <v>847</v>
      </c>
      <c r="B84" s="26"/>
      <c r="C84" s="26"/>
      <c r="D84" s="26"/>
      <c r="E84" s="26"/>
      <c r="F84" s="26"/>
      <c r="G84" s="26"/>
      <c r="H84" s="37"/>
      <c r="I84" s="38">
        <f aca="true" t="shared" si="18" ref="I84:N84">SUM(I85:I102)</f>
        <v>79300934</v>
      </c>
      <c r="J84" s="38">
        <f t="shared" si="18"/>
        <v>377493816</v>
      </c>
      <c r="K84" s="38">
        <f t="shared" si="18"/>
        <v>0</v>
      </c>
      <c r="L84" s="38">
        <f t="shared" si="18"/>
        <v>0</v>
      </c>
      <c r="M84" s="38">
        <f t="shared" si="18"/>
        <v>0</v>
      </c>
      <c r="N84" s="40">
        <f t="shared" si="18"/>
        <v>377493816</v>
      </c>
      <c r="O84" s="45"/>
      <c r="P84" s="45"/>
    </row>
    <row r="85" spans="1:16" ht="30" customHeight="1">
      <c r="A85" s="76" t="s">
        <v>800</v>
      </c>
      <c r="B85" s="65" t="s">
        <v>88</v>
      </c>
      <c r="C85" s="65" t="s">
        <v>368</v>
      </c>
      <c r="D85" s="65" t="s">
        <v>205</v>
      </c>
      <c r="E85" s="65" t="s">
        <v>75</v>
      </c>
      <c r="F85" s="66"/>
      <c r="G85" s="66" t="s">
        <v>100</v>
      </c>
      <c r="H85" s="83" t="s">
        <v>636</v>
      </c>
      <c r="I85" s="81">
        <v>0</v>
      </c>
      <c r="J85" s="82">
        <v>0</v>
      </c>
      <c r="K85" s="82">
        <v>0</v>
      </c>
      <c r="L85" s="82">
        <v>0</v>
      </c>
      <c r="M85" s="81">
        <f t="shared" si="4"/>
        <v>0</v>
      </c>
      <c r="N85" s="141">
        <f t="shared" si="5"/>
        <v>0</v>
      </c>
      <c r="O85" s="45"/>
      <c r="P85" s="45"/>
    </row>
    <row r="86" spans="1:16" ht="30" customHeight="1">
      <c r="A86" s="76" t="s">
        <v>800</v>
      </c>
      <c r="B86" s="65" t="s">
        <v>203</v>
      </c>
      <c r="C86" s="65" t="s">
        <v>75</v>
      </c>
      <c r="D86" s="65" t="s">
        <v>206</v>
      </c>
      <c r="E86" s="65" t="s">
        <v>812</v>
      </c>
      <c r="F86" s="66"/>
      <c r="G86" s="66" t="s">
        <v>424</v>
      </c>
      <c r="H86" s="83" t="s">
        <v>306</v>
      </c>
      <c r="I86" s="81">
        <v>0</v>
      </c>
      <c r="J86" s="82">
        <v>300000</v>
      </c>
      <c r="K86" s="82">
        <v>0</v>
      </c>
      <c r="L86" s="82">
        <v>0</v>
      </c>
      <c r="M86" s="81">
        <f aca="true" t="shared" si="19" ref="M86:M102">SUM(K86-L86)</f>
        <v>0</v>
      </c>
      <c r="N86" s="141">
        <f aca="true" t="shared" si="20" ref="N86:N102">SUM(J86-K86)</f>
        <v>300000</v>
      </c>
      <c r="O86" s="45"/>
      <c r="P86" s="45"/>
    </row>
    <row r="87" spans="1:16" ht="30" customHeight="1">
      <c r="A87" s="76" t="s">
        <v>800</v>
      </c>
      <c r="B87" s="65" t="s">
        <v>73</v>
      </c>
      <c r="C87" s="65" t="s">
        <v>705</v>
      </c>
      <c r="D87" s="65" t="s">
        <v>210</v>
      </c>
      <c r="E87" s="65" t="s">
        <v>212</v>
      </c>
      <c r="F87" s="66"/>
      <c r="G87" s="66" t="s">
        <v>101</v>
      </c>
      <c r="H87" s="83" t="s">
        <v>792</v>
      </c>
      <c r="I87" s="81">
        <v>0</v>
      </c>
      <c r="J87" s="82">
        <v>0</v>
      </c>
      <c r="K87" s="82">
        <v>0</v>
      </c>
      <c r="L87" s="82">
        <v>0</v>
      </c>
      <c r="M87" s="81">
        <f t="shared" si="19"/>
        <v>0</v>
      </c>
      <c r="N87" s="141">
        <f t="shared" si="20"/>
        <v>0</v>
      </c>
      <c r="O87" s="45"/>
      <c r="P87" s="45"/>
    </row>
    <row r="88" spans="1:16" ht="30" customHeight="1">
      <c r="A88" s="76" t="s">
        <v>800</v>
      </c>
      <c r="B88" s="65" t="s">
        <v>354</v>
      </c>
      <c r="C88" s="65" t="s">
        <v>209</v>
      </c>
      <c r="D88" s="65" t="s">
        <v>211</v>
      </c>
      <c r="E88" s="65" t="s">
        <v>75</v>
      </c>
      <c r="F88" s="66"/>
      <c r="G88" s="66" t="s">
        <v>102</v>
      </c>
      <c r="H88" s="83" t="s">
        <v>933</v>
      </c>
      <c r="I88" s="81">
        <v>0</v>
      </c>
      <c r="J88" s="82">
        <v>0</v>
      </c>
      <c r="K88" s="82">
        <v>0</v>
      </c>
      <c r="L88" s="82">
        <v>0</v>
      </c>
      <c r="M88" s="81">
        <f t="shared" si="19"/>
        <v>0</v>
      </c>
      <c r="N88" s="141">
        <f t="shared" si="20"/>
        <v>0</v>
      </c>
      <c r="O88" s="45"/>
      <c r="P88" s="45"/>
    </row>
    <row r="89" spans="1:16" ht="30" customHeight="1">
      <c r="A89" s="76" t="s">
        <v>800</v>
      </c>
      <c r="B89" s="65" t="s">
        <v>366</v>
      </c>
      <c r="C89" s="65" t="s">
        <v>75</v>
      </c>
      <c r="D89" s="65" t="s">
        <v>388</v>
      </c>
      <c r="E89" s="65" t="s">
        <v>813</v>
      </c>
      <c r="F89" s="66"/>
      <c r="G89" s="66" t="s">
        <v>272</v>
      </c>
      <c r="H89" s="83" t="s">
        <v>860</v>
      </c>
      <c r="I89" s="81">
        <v>0</v>
      </c>
      <c r="J89" s="82">
        <v>400000</v>
      </c>
      <c r="K89" s="82">
        <v>0</v>
      </c>
      <c r="L89" s="82">
        <v>0</v>
      </c>
      <c r="M89" s="81">
        <f t="shared" si="19"/>
        <v>0</v>
      </c>
      <c r="N89" s="141">
        <f t="shared" si="20"/>
        <v>400000</v>
      </c>
      <c r="O89" s="45"/>
      <c r="P89" s="45"/>
    </row>
    <row r="90" spans="1:16" ht="30" customHeight="1">
      <c r="A90" s="76" t="s">
        <v>800</v>
      </c>
      <c r="B90" s="65" t="s">
        <v>366</v>
      </c>
      <c r="C90" s="65" t="s">
        <v>75</v>
      </c>
      <c r="D90" s="65" t="s">
        <v>386</v>
      </c>
      <c r="E90" s="65" t="s">
        <v>212</v>
      </c>
      <c r="F90" s="66"/>
      <c r="G90" s="66" t="s">
        <v>1003</v>
      </c>
      <c r="H90" s="83" t="s">
        <v>860</v>
      </c>
      <c r="I90" s="81">
        <v>0</v>
      </c>
      <c r="J90" s="82">
        <v>500000</v>
      </c>
      <c r="K90" s="82">
        <v>0</v>
      </c>
      <c r="L90" s="82">
        <v>0</v>
      </c>
      <c r="M90" s="81">
        <f>SUM(K90-L90)</f>
        <v>0</v>
      </c>
      <c r="N90" s="141">
        <f>SUM(J90-K90)</f>
        <v>500000</v>
      </c>
      <c r="O90" s="45"/>
      <c r="P90" s="45"/>
    </row>
    <row r="91" spans="1:16" ht="30" customHeight="1">
      <c r="A91" s="76" t="s">
        <v>800</v>
      </c>
      <c r="B91" s="65" t="s">
        <v>355</v>
      </c>
      <c r="C91" s="65" t="s">
        <v>75</v>
      </c>
      <c r="D91" s="65" t="s">
        <v>389</v>
      </c>
      <c r="E91" s="65" t="s">
        <v>814</v>
      </c>
      <c r="F91" s="66"/>
      <c r="G91" s="66" t="s">
        <v>273</v>
      </c>
      <c r="H91" s="83" t="s">
        <v>954</v>
      </c>
      <c r="I91" s="81">
        <v>0</v>
      </c>
      <c r="J91" s="82">
        <v>740000</v>
      </c>
      <c r="K91" s="82">
        <v>0</v>
      </c>
      <c r="L91" s="82">
        <v>0</v>
      </c>
      <c r="M91" s="81">
        <f t="shared" si="19"/>
        <v>0</v>
      </c>
      <c r="N91" s="141">
        <f t="shared" si="20"/>
        <v>740000</v>
      </c>
      <c r="O91" s="45"/>
      <c r="P91" s="45"/>
    </row>
    <row r="92" spans="1:16" ht="30" customHeight="1">
      <c r="A92" s="76" t="s">
        <v>800</v>
      </c>
      <c r="B92" s="65" t="s">
        <v>355</v>
      </c>
      <c r="C92" s="65" t="s">
        <v>75</v>
      </c>
      <c r="D92" s="65" t="s">
        <v>390</v>
      </c>
      <c r="E92" s="65" t="s">
        <v>92</v>
      </c>
      <c r="F92" s="66"/>
      <c r="G92" s="66" t="s">
        <v>1002</v>
      </c>
      <c r="H92" s="83" t="s">
        <v>955</v>
      </c>
      <c r="I92" s="81">
        <v>1684000</v>
      </c>
      <c r="J92" s="82">
        <v>700000</v>
      </c>
      <c r="K92" s="82">
        <v>0</v>
      </c>
      <c r="L92" s="82">
        <v>0</v>
      </c>
      <c r="M92" s="81">
        <f t="shared" si="19"/>
        <v>0</v>
      </c>
      <c r="N92" s="141">
        <f t="shared" si="20"/>
        <v>700000</v>
      </c>
      <c r="O92" s="45"/>
      <c r="P92" s="45"/>
    </row>
    <row r="93" spans="1:16" ht="30" customHeight="1">
      <c r="A93" s="76" t="s">
        <v>800</v>
      </c>
      <c r="B93" s="65" t="s">
        <v>355</v>
      </c>
      <c r="C93" s="65" t="s">
        <v>53</v>
      </c>
      <c r="D93" s="65" t="s">
        <v>54</v>
      </c>
      <c r="E93" s="65" t="s">
        <v>59</v>
      </c>
      <c r="F93" s="66"/>
      <c r="G93" s="66" t="s">
        <v>263</v>
      </c>
      <c r="H93" s="83" t="s">
        <v>630</v>
      </c>
      <c r="I93" s="81">
        <v>0</v>
      </c>
      <c r="J93" s="82">
        <v>24346800</v>
      </c>
      <c r="K93" s="82">
        <v>0</v>
      </c>
      <c r="L93" s="82">
        <v>0</v>
      </c>
      <c r="M93" s="81">
        <f t="shared" si="19"/>
        <v>0</v>
      </c>
      <c r="N93" s="141">
        <f t="shared" si="20"/>
        <v>24346800</v>
      </c>
      <c r="O93" s="45"/>
      <c r="P93" s="45"/>
    </row>
    <row r="94" spans="1:16" ht="30" customHeight="1">
      <c r="A94" s="76" t="s">
        <v>800</v>
      </c>
      <c r="B94" s="65" t="s">
        <v>355</v>
      </c>
      <c r="C94" s="65" t="s">
        <v>53</v>
      </c>
      <c r="D94" s="65" t="s">
        <v>54</v>
      </c>
      <c r="E94" s="65" t="s">
        <v>139</v>
      </c>
      <c r="F94" s="66"/>
      <c r="G94" s="66" t="s">
        <v>269</v>
      </c>
      <c r="H94" s="83" t="s">
        <v>630</v>
      </c>
      <c r="I94" s="81">
        <v>3755059</v>
      </c>
      <c r="J94" s="82">
        <v>4205000</v>
      </c>
      <c r="K94" s="82">
        <v>0</v>
      </c>
      <c r="L94" s="82">
        <v>0</v>
      </c>
      <c r="M94" s="81">
        <f t="shared" si="19"/>
        <v>0</v>
      </c>
      <c r="N94" s="141">
        <f t="shared" si="20"/>
        <v>4205000</v>
      </c>
      <c r="O94" s="45"/>
      <c r="P94" s="45"/>
    </row>
    <row r="95" spans="1:16" ht="30" customHeight="1">
      <c r="A95" s="76" t="s">
        <v>800</v>
      </c>
      <c r="B95" s="65" t="s">
        <v>355</v>
      </c>
      <c r="C95" s="65" t="s">
        <v>53</v>
      </c>
      <c r="D95" s="65" t="s">
        <v>55</v>
      </c>
      <c r="E95" s="65" t="s">
        <v>59</v>
      </c>
      <c r="F95" s="66"/>
      <c r="G95" s="66" t="s">
        <v>265</v>
      </c>
      <c r="H95" s="83" t="s">
        <v>631</v>
      </c>
      <c r="I95" s="81">
        <v>0</v>
      </c>
      <c r="J95" s="82">
        <v>10700000</v>
      </c>
      <c r="K95" s="82">
        <v>0</v>
      </c>
      <c r="L95" s="82">
        <v>0</v>
      </c>
      <c r="M95" s="81">
        <f t="shared" si="19"/>
        <v>0</v>
      </c>
      <c r="N95" s="141">
        <f t="shared" si="20"/>
        <v>10700000</v>
      </c>
      <c r="O95" s="45"/>
      <c r="P95" s="45"/>
    </row>
    <row r="96" spans="1:16" ht="30" customHeight="1">
      <c r="A96" s="76" t="s">
        <v>800</v>
      </c>
      <c r="B96" s="65" t="s">
        <v>355</v>
      </c>
      <c r="C96" s="65" t="s">
        <v>53</v>
      </c>
      <c r="D96" s="65" t="s">
        <v>55</v>
      </c>
      <c r="E96" s="65" t="s">
        <v>139</v>
      </c>
      <c r="F96" s="66"/>
      <c r="G96" s="66" t="s">
        <v>270</v>
      </c>
      <c r="H96" s="83" t="s">
        <v>631</v>
      </c>
      <c r="I96" s="81">
        <v>660250</v>
      </c>
      <c r="J96" s="82">
        <v>26570000</v>
      </c>
      <c r="K96" s="82">
        <v>0</v>
      </c>
      <c r="L96" s="82">
        <v>0</v>
      </c>
      <c r="M96" s="81">
        <f>SUM(K96-L96)</f>
        <v>0</v>
      </c>
      <c r="N96" s="141">
        <f>SUM(J96-K96)</f>
        <v>26570000</v>
      </c>
      <c r="O96" s="45"/>
      <c r="P96" s="45"/>
    </row>
    <row r="97" spans="1:16" ht="30" customHeight="1">
      <c r="A97" s="76" t="s">
        <v>800</v>
      </c>
      <c r="B97" s="65" t="s">
        <v>355</v>
      </c>
      <c r="C97" s="65" t="s">
        <v>53</v>
      </c>
      <c r="D97" s="65" t="s">
        <v>56</v>
      </c>
      <c r="E97" s="65" t="s">
        <v>59</v>
      </c>
      <c r="F97" s="66"/>
      <c r="G97" s="66" t="s">
        <v>267</v>
      </c>
      <c r="H97" s="83" t="s">
        <v>632</v>
      </c>
      <c r="I97" s="81">
        <v>0</v>
      </c>
      <c r="J97" s="82">
        <v>33776000</v>
      </c>
      <c r="K97" s="82">
        <v>0</v>
      </c>
      <c r="L97" s="82">
        <v>0</v>
      </c>
      <c r="M97" s="81">
        <f t="shared" si="19"/>
        <v>0</v>
      </c>
      <c r="N97" s="141">
        <f t="shared" si="20"/>
        <v>33776000</v>
      </c>
      <c r="O97" s="45"/>
      <c r="P97" s="45"/>
    </row>
    <row r="98" spans="1:16" ht="30" customHeight="1">
      <c r="A98" s="76" t="s">
        <v>800</v>
      </c>
      <c r="B98" s="65" t="s">
        <v>355</v>
      </c>
      <c r="C98" s="65" t="s">
        <v>53</v>
      </c>
      <c r="D98" s="65" t="s">
        <v>56</v>
      </c>
      <c r="E98" s="65" t="s">
        <v>139</v>
      </c>
      <c r="F98" s="66"/>
      <c r="G98" s="66" t="s">
        <v>271</v>
      </c>
      <c r="H98" s="83" t="s">
        <v>632</v>
      </c>
      <c r="I98" s="81">
        <v>10403174</v>
      </c>
      <c r="J98" s="82">
        <v>15342600</v>
      </c>
      <c r="K98" s="82">
        <v>0</v>
      </c>
      <c r="L98" s="82">
        <v>0</v>
      </c>
      <c r="M98" s="81">
        <f>SUM(K98-L98)</f>
        <v>0</v>
      </c>
      <c r="N98" s="141">
        <f>SUM(J98-K98)</f>
        <v>15342600</v>
      </c>
      <c r="O98" s="45"/>
      <c r="P98" s="45"/>
    </row>
    <row r="99" spans="1:16" ht="30" customHeight="1">
      <c r="A99" s="76" t="s">
        <v>800</v>
      </c>
      <c r="B99" s="65" t="s">
        <v>355</v>
      </c>
      <c r="C99" s="65" t="s">
        <v>53</v>
      </c>
      <c r="D99" s="65" t="s">
        <v>57</v>
      </c>
      <c r="E99" s="65" t="s">
        <v>59</v>
      </c>
      <c r="F99" s="66"/>
      <c r="G99" s="66" t="s">
        <v>380</v>
      </c>
      <c r="H99" s="83" t="s">
        <v>634</v>
      </c>
      <c r="I99" s="81">
        <v>579142</v>
      </c>
      <c r="J99" s="82">
        <v>20000000</v>
      </c>
      <c r="K99" s="82">
        <v>0</v>
      </c>
      <c r="L99" s="82">
        <v>0</v>
      </c>
      <c r="M99" s="81">
        <f t="shared" si="19"/>
        <v>0</v>
      </c>
      <c r="N99" s="141">
        <f t="shared" si="20"/>
        <v>20000000</v>
      </c>
      <c r="O99" s="45"/>
      <c r="P99" s="45"/>
    </row>
    <row r="100" spans="1:16" ht="30" customHeight="1">
      <c r="A100" s="76" t="s">
        <v>800</v>
      </c>
      <c r="B100" s="65" t="s">
        <v>355</v>
      </c>
      <c r="C100" s="65" t="s">
        <v>53</v>
      </c>
      <c r="D100" s="65" t="s">
        <v>57</v>
      </c>
      <c r="E100" s="65" t="s">
        <v>139</v>
      </c>
      <c r="F100" s="66"/>
      <c r="G100" s="66" t="s">
        <v>815</v>
      </c>
      <c r="H100" s="83" t="s">
        <v>634</v>
      </c>
      <c r="I100" s="81">
        <v>6311960</v>
      </c>
      <c r="J100" s="82">
        <v>10070000</v>
      </c>
      <c r="K100" s="82">
        <v>0</v>
      </c>
      <c r="L100" s="82">
        <v>0</v>
      </c>
      <c r="M100" s="81">
        <f t="shared" si="19"/>
        <v>0</v>
      </c>
      <c r="N100" s="141">
        <f t="shared" si="20"/>
        <v>10070000</v>
      </c>
      <c r="O100" s="45"/>
      <c r="P100" s="45"/>
    </row>
    <row r="101" spans="1:16" ht="30" customHeight="1">
      <c r="A101" s="76" t="s">
        <v>800</v>
      </c>
      <c r="B101" s="65" t="s">
        <v>355</v>
      </c>
      <c r="C101" s="65" t="s">
        <v>53</v>
      </c>
      <c r="D101" s="65" t="s">
        <v>58</v>
      </c>
      <c r="E101" s="65" t="s">
        <v>816</v>
      </c>
      <c r="F101" s="66"/>
      <c r="G101" s="66" t="s">
        <v>381</v>
      </c>
      <c r="H101" s="80" t="s">
        <v>862</v>
      </c>
      <c r="I101" s="81">
        <v>55907349</v>
      </c>
      <c r="J101" s="82">
        <v>229843416</v>
      </c>
      <c r="K101" s="82">
        <v>0</v>
      </c>
      <c r="L101" s="82">
        <v>0</v>
      </c>
      <c r="M101" s="81">
        <f t="shared" si="19"/>
        <v>0</v>
      </c>
      <c r="N101" s="141">
        <f t="shared" si="20"/>
        <v>229843416</v>
      </c>
      <c r="O101" s="45"/>
      <c r="P101" s="45"/>
    </row>
    <row r="102" spans="1:16" ht="30" customHeight="1">
      <c r="A102" s="76" t="s">
        <v>800</v>
      </c>
      <c r="B102" s="65" t="s">
        <v>354</v>
      </c>
      <c r="C102" s="65" t="s">
        <v>356</v>
      </c>
      <c r="D102" s="65" t="s">
        <v>357</v>
      </c>
      <c r="E102" s="65" t="s">
        <v>212</v>
      </c>
      <c r="F102" s="66"/>
      <c r="G102" s="66" t="s">
        <v>779</v>
      </c>
      <c r="H102" s="83" t="s">
        <v>557</v>
      </c>
      <c r="I102" s="81">
        <v>0</v>
      </c>
      <c r="J102" s="82">
        <v>0</v>
      </c>
      <c r="K102" s="82">
        <v>0</v>
      </c>
      <c r="L102" s="82">
        <v>0</v>
      </c>
      <c r="M102" s="81">
        <f t="shared" si="19"/>
        <v>0</v>
      </c>
      <c r="N102" s="141">
        <f t="shared" si="20"/>
        <v>0</v>
      </c>
      <c r="O102" s="45"/>
      <c r="P102" s="45"/>
    </row>
    <row r="103" spans="1:16" ht="15" customHeight="1" thickBot="1">
      <c r="A103" s="179"/>
      <c r="B103" s="180"/>
      <c r="C103" s="180"/>
      <c r="D103" s="180"/>
      <c r="E103" s="180"/>
      <c r="F103" s="180"/>
      <c r="G103" s="180"/>
      <c r="H103" s="181"/>
      <c r="I103" s="182"/>
      <c r="J103" s="182"/>
      <c r="K103" s="182"/>
      <c r="L103" s="182"/>
      <c r="M103" s="182"/>
      <c r="N103" s="183"/>
      <c r="O103" s="45"/>
      <c r="P103" s="45"/>
    </row>
    <row r="104" spans="1:16" ht="27" thickTop="1">
      <c r="A104" s="85"/>
      <c r="B104" s="85"/>
      <c r="C104" s="85"/>
      <c r="D104" s="85"/>
      <c r="E104" s="85"/>
      <c r="F104" s="85"/>
      <c r="G104" s="85"/>
      <c r="H104" s="86"/>
      <c r="I104" s="86"/>
      <c r="J104" s="86"/>
      <c r="K104" s="86"/>
      <c r="L104" s="86"/>
      <c r="M104" s="64"/>
      <c r="N104" s="44"/>
      <c r="O104" s="45"/>
      <c r="P104" s="45"/>
    </row>
    <row r="105" spans="1:13" ht="26.25">
      <c r="A105" s="3"/>
      <c r="B105" s="3"/>
      <c r="C105" s="3"/>
      <c r="D105" s="3"/>
      <c r="E105" s="3"/>
      <c r="F105" s="3"/>
      <c r="G105" s="3"/>
      <c r="H105" s="1"/>
      <c r="I105" s="4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3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</row>
    <row r="122" spans="1:13" ht="25.5">
      <c r="A122" s="3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</row>
    <row r="123" spans="1:13" ht="25.5">
      <c r="A123" s="3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5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5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5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</sheetData>
  <mergeCells count="6">
    <mergeCell ref="A3:N3"/>
    <mergeCell ref="J8:N8"/>
    <mergeCell ref="A5:H5"/>
    <mergeCell ref="H8:H10"/>
    <mergeCell ref="A8:F10"/>
    <mergeCell ref="A7:H7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4"/>
  <sheetViews>
    <sheetView zoomScale="50" zoomScaleNormal="50" workbookViewId="0" topLeftCell="H5">
      <selection activeCell="K5" sqref="K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39.4218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5" max="15" width="24.8515625" style="0" customWidth="1"/>
  </cols>
  <sheetData>
    <row r="1" spans="1:13" ht="39.75" customHeight="1">
      <c r="A1" s="194" t="s">
        <v>79</v>
      </c>
      <c r="B1" s="5"/>
      <c r="C1" s="5"/>
      <c r="D1" s="5"/>
      <c r="E1" s="5"/>
      <c r="F1" s="5"/>
      <c r="G1" s="101"/>
      <c r="H1" s="102"/>
      <c r="I1" s="102"/>
      <c r="J1" s="102"/>
      <c r="K1" s="293"/>
      <c r="L1" s="103"/>
      <c r="M1" s="102"/>
    </row>
    <row r="2" spans="1:13" ht="30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293"/>
      <c r="L2" s="103"/>
      <c r="M2" s="102"/>
    </row>
    <row r="3" spans="1:13" ht="39.75" customHeight="1">
      <c r="A3" s="319" t="s">
        <v>722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</row>
    <row r="4" spans="1:13" ht="24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283"/>
      <c r="L4" s="103"/>
      <c r="M4" s="102"/>
    </row>
    <row r="5" spans="1:13" ht="42.75" customHeight="1">
      <c r="A5" s="300" t="s">
        <v>509</v>
      </c>
      <c r="B5" s="300"/>
      <c r="C5" s="300"/>
      <c r="D5" s="300"/>
      <c r="E5" s="300"/>
      <c r="F5" s="300"/>
      <c r="G5" s="300"/>
      <c r="H5" s="106"/>
      <c r="I5" s="106"/>
      <c r="J5" s="106"/>
      <c r="K5" s="106"/>
      <c r="L5" s="106"/>
      <c r="M5" s="106"/>
    </row>
    <row r="6" spans="1:13" ht="11.25" customHeight="1">
      <c r="A6" s="106"/>
      <c r="B6" s="106"/>
      <c r="C6" s="106"/>
      <c r="D6" s="106"/>
      <c r="E6" s="106"/>
      <c r="F6" s="106"/>
      <c r="G6" s="106"/>
      <c r="H6" s="107"/>
      <c r="I6" s="105"/>
      <c r="J6" s="105"/>
      <c r="K6" s="105"/>
      <c r="L6" s="103"/>
      <c r="M6" s="102"/>
    </row>
    <row r="7" spans="1:13" ht="39.75" customHeight="1" thickBot="1">
      <c r="A7" s="300" t="str">
        <f>+'De Para Anss '!A6:G6</f>
        <v>Posição: JANEIRO / 2003 (Atualizado até 31 / 01 / 2003 )</v>
      </c>
      <c r="B7" s="300"/>
      <c r="C7" s="300"/>
      <c r="D7" s="300"/>
      <c r="E7" s="300"/>
      <c r="F7" s="300"/>
      <c r="G7" s="300"/>
      <c r="H7" s="107"/>
      <c r="I7" s="131"/>
      <c r="J7" s="131"/>
      <c r="K7" s="108"/>
      <c r="L7" s="108"/>
      <c r="M7" s="197" t="s">
        <v>510</v>
      </c>
    </row>
    <row r="8" spans="1:13" s="1" customFormat="1" ht="34.5" customHeight="1" thickBot="1" thickTop="1">
      <c r="A8" s="309" t="s">
        <v>137</v>
      </c>
      <c r="B8" s="310"/>
      <c r="C8" s="310"/>
      <c r="D8" s="310"/>
      <c r="E8" s="311"/>
      <c r="F8" s="199"/>
      <c r="G8" s="320" t="s">
        <v>793</v>
      </c>
      <c r="H8" s="34" t="s">
        <v>787</v>
      </c>
      <c r="I8" s="304" t="s">
        <v>133</v>
      </c>
      <c r="J8" s="304"/>
      <c r="K8" s="304"/>
      <c r="L8" s="304"/>
      <c r="M8" s="304"/>
    </row>
    <row r="9" spans="1:13" s="1" customFormat="1" ht="34.5" customHeight="1" thickTop="1">
      <c r="A9" s="312"/>
      <c r="B9" s="313"/>
      <c r="C9" s="313"/>
      <c r="D9" s="313"/>
      <c r="E9" s="314"/>
      <c r="F9" s="201"/>
      <c r="G9" s="321"/>
      <c r="H9" s="27">
        <v>2002</v>
      </c>
      <c r="I9" s="34" t="s">
        <v>132</v>
      </c>
      <c r="J9" s="34" t="s">
        <v>76</v>
      </c>
      <c r="K9" s="34" t="s">
        <v>77</v>
      </c>
      <c r="L9" s="34" t="s">
        <v>85</v>
      </c>
      <c r="M9" s="34" t="s">
        <v>78</v>
      </c>
    </row>
    <row r="10" spans="1:13" s="1" customFormat="1" ht="34.5" customHeight="1" thickBot="1">
      <c r="A10" s="301"/>
      <c r="B10" s="302"/>
      <c r="C10" s="302"/>
      <c r="D10" s="302"/>
      <c r="E10" s="303"/>
      <c r="F10" s="202"/>
      <c r="G10" s="322"/>
      <c r="H10" s="28" t="s">
        <v>83</v>
      </c>
      <c r="I10" s="28" t="s">
        <v>82</v>
      </c>
      <c r="J10" s="28" t="s">
        <v>81</v>
      </c>
      <c r="K10" s="28" t="s">
        <v>80</v>
      </c>
      <c r="L10" s="28" t="s">
        <v>87</v>
      </c>
      <c r="M10" s="28" t="s">
        <v>86</v>
      </c>
    </row>
    <row r="11" spans="1:13" s="1" customFormat="1" ht="9.75" customHeight="1" thickBot="1" thickTop="1">
      <c r="A11" s="155"/>
      <c r="B11" s="155"/>
      <c r="C11" s="155"/>
      <c r="D11" s="155"/>
      <c r="E11" s="155"/>
      <c r="F11" s="155"/>
      <c r="G11" s="155"/>
      <c r="H11" s="156"/>
      <c r="I11" s="157"/>
      <c r="J11" s="157"/>
      <c r="K11" s="157"/>
      <c r="L11" s="157"/>
      <c r="M11" s="157"/>
    </row>
    <row r="12" spans="1:13" s="125" customFormat="1" ht="39.75" customHeight="1" thickTop="1">
      <c r="A12" s="151" t="s">
        <v>511</v>
      </c>
      <c r="B12" s="152"/>
      <c r="C12" s="152"/>
      <c r="D12" s="152"/>
      <c r="E12" s="152"/>
      <c r="F12" s="152"/>
      <c r="G12" s="153"/>
      <c r="H12" s="154">
        <f aca="true" t="shared" si="0" ref="H12:M12">SUM(H16+H25+H28+H33+H35+H40+H49+H51+H53+H67+H69+H72+H74+H82+H134+H136+H141+H154+H158+H161+H163+H165+H168+H170+H181+H183+H185+H194+H196+H201+H207+H210+H214+H216)</f>
        <v>24189454324</v>
      </c>
      <c r="I12" s="154">
        <f t="shared" si="0"/>
        <v>26666605387</v>
      </c>
      <c r="J12" s="154">
        <f t="shared" si="0"/>
        <v>2569835224.8</v>
      </c>
      <c r="K12" s="154">
        <f t="shared" si="0"/>
        <v>1509437810.56</v>
      </c>
      <c r="L12" s="154">
        <f t="shared" si="0"/>
        <v>1060397414.2399999</v>
      </c>
      <c r="M12" s="154">
        <f t="shared" si="0"/>
        <v>24096770162.200005</v>
      </c>
    </row>
    <row r="13" spans="1:13" s="125" customFormat="1" ht="39.75" customHeight="1">
      <c r="A13" s="144" t="s">
        <v>512</v>
      </c>
      <c r="B13" s="127"/>
      <c r="C13" s="127"/>
      <c r="D13" s="127"/>
      <c r="E13" s="127"/>
      <c r="F13" s="127"/>
      <c r="G13" s="128"/>
      <c r="H13" s="123">
        <f aca="true" t="shared" si="1" ref="H13:M13">SUM(H28+H33+H35+H40+H49+H51+H53+H67+H69+H72+H74+H82+H134+H136+H141+H154+H158+H161+H163+H165+H168+H170+H181+H183+H185+H194+H196+H201+H207+H210+H214+H216)</f>
        <v>20019223089</v>
      </c>
      <c r="I13" s="123">
        <f t="shared" si="1"/>
        <v>22631852946</v>
      </c>
      <c r="J13" s="123">
        <f t="shared" si="1"/>
        <v>2251447658.12</v>
      </c>
      <c r="K13" s="123">
        <f t="shared" si="1"/>
        <v>1202184117.02</v>
      </c>
      <c r="L13" s="123">
        <f t="shared" si="1"/>
        <v>1049263541.1</v>
      </c>
      <c r="M13" s="145">
        <f t="shared" si="1"/>
        <v>20380405287.88</v>
      </c>
    </row>
    <row r="14" spans="1:13" s="125" customFormat="1" ht="39.75" customHeight="1">
      <c r="A14" s="144" t="s">
        <v>502</v>
      </c>
      <c r="B14" s="127"/>
      <c r="C14" s="127"/>
      <c r="D14" s="127"/>
      <c r="E14" s="127"/>
      <c r="F14" s="127"/>
      <c r="G14" s="128"/>
      <c r="H14" s="123">
        <f aca="true" t="shared" si="2" ref="H14:M14">SUM(H33+H167)</f>
        <v>251999968</v>
      </c>
      <c r="I14" s="123">
        <f t="shared" si="2"/>
        <v>528027849</v>
      </c>
      <c r="J14" s="123">
        <f t="shared" si="2"/>
        <v>21941566.25</v>
      </c>
      <c r="K14" s="123">
        <f t="shared" si="2"/>
        <v>21941451.53</v>
      </c>
      <c r="L14" s="123">
        <f t="shared" si="2"/>
        <v>114.7199999988079</v>
      </c>
      <c r="M14" s="145">
        <f t="shared" si="2"/>
        <v>506086282.75</v>
      </c>
    </row>
    <row r="15" spans="1:13" s="1" customFormat="1" ht="9.75" customHeight="1">
      <c r="A15" s="146"/>
      <c r="B15" s="110"/>
      <c r="C15" s="110"/>
      <c r="D15" s="110"/>
      <c r="E15" s="110"/>
      <c r="F15" s="110"/>
      <c r="G15" s="110"/>
      <c r="H15" s="111"/>
      <c r="I15" s="112"/>
      <c r="J15" s="111"/>
      <c r="K15" s="111"/>
      <c r="L15" s="111"/>
      <c r="M15" s="147"/>
    </row>
    <row r="16" spans="1:13" s="125" customFormat="1" ht="39.75" customHeight="1">
      <c r="A16" s="148" t="s">
        <v>965</v>
      </c>
      <c r="B16" s="126"/>
      <c r="C16" s="126"/>
      <c r="D16" s="126"/>
      <c r="E16" s="126"/>
      <c r="F16" s="126"/>
      <c r="G16" s="122"/>
      <c r="H16" s="123">
        <f aca="true" t="shared" si="3" ref="H16:M16">SUM(H17:H24)</f>
        <v>3799794880</v>
      </c>
      <c r="I16" s="124">
        <f t="shared" si="3"/>
        <v>3520559493</v>
      </c>
      <c r="J16" s="124">
        <f t="shared" si="3"/>
        <v>315992499.79</v>
      </c>
      <c r="K16" s="124">
        <f t="shared" si="3"/>
        <v>304858626.6499999</v>
      </c>
      <c r="L16" s="124">
        <f t="shared" si="3"/>
        <v>11133873.140000027</v>
      </c>
      <c r="M16" s="145">
        <f t="shared" si="3"/>
        <v>3204566993.21</v>
      </c>
    </row>
    <row r="17" spans="1:13" s="1" customFormat="1" ht="30" customHeight="1">
      <c r="A17" s="149" t="s">
        <v>799</v>
      </c>
      <c r="B17" s="143" t="s">
        <v>802</v>
      </c>
      <c r="C17" s="143" t="s">
        <v>693</v>
      </c>
      <c r="D17" s="143" t="s">
        <v>697</v>
      </c>
      <c r="E17" s="113" t="s">
        <v>705</v>
      </c>
      <c r="F17" s="113" t="s">
        <v>504</v>
      </c>
      <c r="G17" s="114" t="s">
        <v>790</v>
      </c>
      <c r="H17" s="115">
        <v>2029021093</v>
      </c>
      <c r="I17" s="116">
        <v>1850059465</v>
      </c>
      <c r="J17" s="116">
        <v>163291901.28</v>
      </c>
      <c r="K17" s="116">
        <v>162328143.98</v>
      </c>
      <c r="L17" s="115">
        <f>SUM(J17-K17)</f>
        <v>963757.3000000119</v>
      </c>
      <c r="M17" s="150">
        <f>SUM(I17-J17)</f>
        <v>1686767563.72</v>
      </c>
    </row>
    <row r="18" spans="1:13" s="1" customFormat="1" ht="30" customHeight="1">
      <c r="A18" s="149" t="s">
        <v>800</v>
      </c>
      <c r="B18" s="143" t="s">
        <v>803</v>
      </c>
      <c r="C18" s="143" t="s">
        <v>694</v>
      </c>
      <c r="D18" s="143" t="s">
        <v>698</v>
      </c>
      <c r="E18" s="113" t="s">
        <v>705</v>
      </c>
      <c r="F18" s="113" t="s">
        <v>503</v>
      </c>
      <c r="G18" s="114" t="s">
        <v>966</v>
      </c>
      <c r="H18" s="115">
        <v>1550948153</v>
      </c>
      <c r="I18" s="116">
        <v>1463250028</v>
      </c>
      <c r="J18" s="116">
        <v>134987774.3</v>
      </c>
      <c r="K18" s="116">
        <v>125273153.3</v>
      </c>
      <c r="L18" s="115">
        <f aca="true" t="shared" si="4" ref="L18:L75">SUM(J18-K18)</f>
        <v>9714621.000000015</v>
      </c>
      <c r="M18" s="150">
        <f aca="true" t="shared" si="5" ref="M18:M75">SUM(I18-J18)</f>
        <v>1328262253.7</v>
      </c>
    </row>
    <row r="19" spans="1:13" s="1" customFormat="1" ht="30" customHeight="1">
      <c r="A19" s="149" t="s">
        <v>800</v>
      </c>
      <c r="B19" s="143" t="s">
        <v>803</v>
      </c>
      <c r="C19" s="143" t="s">
        <v>694</v>
      </c>
      <c r="D19" s="143" t="s">
        <v>699</v>
      </c>
      <c r="E19" s="113" t="s">
        <v>705</v>
      </c>
      <c r="F19" s="113" t="s">
        <v>144</v>
      </c>
      <c r="G19" s="114" t="s">
        <v>791</v>
      </c>
      <c r="H19" s="115">
        <v>0</v>
      </c>
      <c r="I19" s="116">
        <v>0</v>
      </c>
      <c r="J19" s="116">
        <v>0</v>
      </c>
      <c r="K19" s="116">
        <v>0</v>
      </c>
      <c r="L19" s="115">
        <f t="shared" si="4"/>
        <v>0</v>
      </c>
      <c r="M19" s="150">
        <f t="shared" si="5"/>
        <v>0</v>
      </c>
    </row>
    <row r="20" spans="1:13" s="1" customFormat="1" ht="30" customHeight="1">
      <c r="A20" s="149" t="s">
        <v>800</v>
      </c>
      <c r="B20" s="143" t="s">
        <v>354</v>
      </c>
      <c r="C20" s="143" t="s">
        <v>213</v>
      </c>
      <c r="D20" s="143" t="s">
        <v>214</v>
      </c>
      <c r="E20" s="113" t="s">
        <v>855</v>
      </c>
      <c r="F20" s="113" t="s">
        <v>239</v>
      </c>
      <c r="G20" s="117" t="s">
        <v>521</v>
      </c>
      <c r="H20" s="115">
        <v>89530378</v>
      </c>
      <c r="I20" s="116">
        <v>83750000</v>
      </c>
      <c r="J20" s="116">
        <v>7159486</v>
      </c>
      <c r="K20" s="116">
        <v>7066944.51</v>
      </c>
      <c r="L20" s="115">
        <f t="shared" si="4"/>
        <v>92541.49000000022</v>
      </c>
      <c r="M20" s="150">
        <f t="shared" si="5"/>
        <v>76590514</v>
      </c>
    </row>
    <row r="21" spans="1:13" s="1" customFormat="1" ht="30" customHeight="1">
      <c r="A21" s="149" t="s">
        <v>800</v>
      </c>
      <c r="B21" s="143" t="s">
        <v>354</v>
      </c>
      <c r="C21" s="143" t="s">
        <v>209</v>
      </c>
      <c r="D21" s="143" t="s">
        <v>215</v>
      </c>
      <c r="E21" s="113" t="s">
        <v>340</v>
      </c>
      <c r="F21" s="113" t="s">
        <v>232</v>
      </c>
      <c r="G21" s="114" t="s">
        <v>522</v>
      </c>
      <c r="H21" s="115">
        <v>12832781</v>
      </c>
      <c r="I21" s="116">
        <v>12800000</v>
      </c>
      <c r="J21" s="116">
        <v>1037533.03</v>
      </c>
      <c r="K21" s="116">
        <v>1029264.34</v>
      </c>
      <c r="L21" s="115">
        <f t="shared" si="4"/>
        <v>8268.69000000006</v>
      </c>
      <c r="M21" s="150">
        <f t="shared" si="5"/>
        <v>11762466.97</v>
      </c>
    </row>
    <row r="22" spans="1:13" s="1" customFormat="1" ht="30" customHeight="1">
      <c r="A22" s="149" t="s">
        <v>800</v>
      </c>
      <c r="B22" s="143" t="s">
        <v>354</v>
      </c>
      <c r="C22" s="143" t="s">
        <v>209</v>
      </c>
      <c r="D22" s="143" t="s">
        <v>215</v>
      </c>
      <c r="E22" s="113" t="s">
        <v>704</v>
      </c>
      <c r="F22" s="113" t="s">
        <v>233</v>
      </c>
      <c r="G22" s="114" t="s">
        <v>523</v>
      </c>
      <c r="H22" s="115">
        <v>60353951</v>
      </c>
      <c r="I22" s="116">
        <v>57000000</v>
      </c>
      <c r="J22" s="116">
        <v>4843529.18</v>
      </c>
      <c r="K22" s="116">
        <v>4816273.33</v>
      </c>
      <c r="L22" s="115">
        <f t="shared" si="4"/>
        <v>27255.849999999627</v>
      </c>
      <c r="M22" s="150">
        <f t="shared" si="5"/>
        <v>52156470.82</v>
      </c>
    </row>
    <row r="23" spans="1:13" s="1" customFormat="1" ht="30" customHeight="1">
      <c r="A23" s="149" t="s">
        <v>800</v>
      </c>
      <c r="B23" s="143" t="s">
        <v>354</v>
      </c>
      <c r="C23" s="143" t="s">
        <v>209</v>
      </c>
      <c r="D23" s="143" t="s">
        <v>215</v>
      </c>
      <c r="E23" s="113" t="s">
        <v>341</v>
      </c>
      <c r="F23" s="113" t="s">
        <v>234</v>
      </c>
      <c r="G23" s="114" t="s">
        <v>524</v>
      </c>
      <c r="H23" s="115">
        <v>13087322</v>
      </c>
      <c r="I23" s="116">
        <v>13000000</v>
      </c>
      <c r="J23" s="116">
        <v>1059810</v>
      </c>
      <c r="K23" s="116">
        <v>1046369.49</v>
      </c>
      <c r="L23" s="115">
        <f t="shared" si="4"/>
        <v>13440.51000000001</v>
      </c>
      <c r="M23" s="150">
        <f t="shared" si="5"/>
        <v>11940190</v>
      </c>
    </row>
    <row r="24" spans="1:13" s="1" customFormat="1" ht="30" customHeight="1">
      <c r="A24" s="149" t="s">
        <v>800</v>
      </c>
      <c r="B24" s="143" t="s">
        <v>354</v>
      </c>
      <c r="C24" s="143" t="s">
        <v>209</v>
      </c>
      <c r="D24" s="143" t="s">
        <v>215</v>
      </c>
      <c r="E24" s="113" t="s">
        <v>368</v>
      </c>
      <c r="F24" s="113" t="s">
        <v>729</v>
      </c>
      <c r="G24" s="114" t="s">
        <v>525</v>
      </c>
      <c r="H24" s="115">
        <v>44021202</v>
      </c>
      <c r="I24" s="116">
        <v>40700000</v>
      </c>
      <c r="J24" s="116">
        <v>3612466</v>
      </c>
      <c r="K24" s="116">
        <v>3298477.7</v>
      </c>
      <c r="L24" s="115">
        <f t="shared" si="4"/>
        <v>313988.2999999998</v>
      </c>
      <c r="M24" s="150">
        <f t="shared" si="5"/>
        <v>37087534</v>
      </c>
    </row>
    <row r="25" spans="1:13" s="125" customFormat="1" ht="39.75" customHeight="1">
      <c r="A25" s="148" t="s">
        <v>51</v>
      </c>
      <c r="B25" s="126"/>
      <c r="C25" s="126"/>
      <c r="D25" s="126"/>
      <c r="E25" s="126"/>
      <c r="F25" s="126"/>
      <c r="G25" s="122"/>
      <c r="H25" s="123">
        <f aca="true" t="shared" si="6" ref="H25:M25">SUM(H26:H27)</f>
        <v>370436355</v>
      </c>
      <c r="I25" s="124">
        <f t="shared" si="6"/>
        <v>514192948</v>
      </c>
      <c r="J25" s="124">
        <f t="shared" si="6"/>
        <v>2395066.89</v>
      </c>
      <c r="K25" s="124">
        <f t="shared" si="6"/>
        <v>2395066.89</v>
      </c>
      <c r="L25" s="124">
        <f t="shared" si="6"/>
        <v>0</v>
      </c>
      <c r="M25" s="145">
        <f t="shared" si="6"/>
        <v>511797881.11</v>
      </c>
    </row>
    <row r="26" spans="1:13" s="1" customFormat="1" ht="30" customHeight="1">
      <c r="A26" s="149" t="s">
        <v>801</v>
      </c>
      <c r="B26" s="143" t="s">
        <v>217</v>
      </c>
      <c r="C26" s="143" t="s">
        <v>219</v>
      </c>
      <c r="D26" s="143" t="s">
        <v>936</v>
      </c>
      <c r="E26" s="113" t="s">
        <v>705</v>
      </c>
      <c r="F26" s="113" t="s">
        <v>227</v>
      </c>
      <c r="G26" s="114" t="s">
        <v>52</v>
      </c>
      <c r="H26" s="115">
        <v>3328686</v>
      </c>
      <c r="I26" s="116">
        <v>14224989</v>
      </c>
      <c r="J26" s="116">
        <v>0</v>
      </c>
      <c r="K26" s="116">
        <v>0</v>
      </c>
      <c r="L26" s="115">
        <f t="shared" si="4"/>
        <v>0</v>
      </c>
      <c r="M26" s="150">
        <f t="shared" si="5"/>
        <v>14224989</v>
      </c>
    </row>
    <row r="27" spans="1:13" s="1" customFormat="1" ht="30" customHeight="1">
      <c r="A27" s="149" t="s">
        <v>801</v>
      </c>
      <c r="B27" s="143" t="s">
        <v>218</v>
      </c>
      <c r="C27" s="143" t="s">
        <v>935</v>
      </c>
      <c r="D27" s="143" t="s">
        <v>937</v>
      </c>
      <c r="E27" s="113" t="s">
        <v>705</v>
      </c>
      <c r="F27" s="113" t="s">
        <v>228</v>
      </c>
      <c r="G27" s="114" t="s">
        <v>758</v>
      </c>
      <c r="H27" s="115">
        <v>367107669</v>
      </c>
      <c r="I27" s="116">
        <v>499967959</v>
      </c>
      <c r="J27" s="116">
        <v>2395066.89</v>
      </c>
      <c r="K27" s="116">
        <v>2395066.89</v>
      </c>
      <c r="L27" s="115">
        <f t="shared" si="4"/>
        <v>0</v>
      </c>
      <c r="M27" s="150">
        <f t="shared" si="5"/>
        <v>497572892.11</v>
      </c>
    </row>
    <row r="28" spans="1:14" s="125" customFormat="1" ht="39.75" customHeight="1">
      <c r="A28" s="148" t="s">
        <v>759</v>
      </c>
      <c r="B28" s="126"/>
      <c r="C28" s="126"/>
      <c r="D28" s="126"/>
      <c r="E28" s="126"/>
      <c r="F28" s="126"/>
      <c r="G28" s="122"/>
      <c r="H28" s="123">
        <f aca="true" t="shared" si="7" ref="H28:M28">SUM(H29:H32)</f>
        <v>101745582</v>
      </c>
      <c r="I28" s="124">
        <f t="shared" si="7"/>
        <v>5308700</v>
      </c>
      <c r="J28" s="124">
        <f t="shared" si="7"/>
        <v>0</v>
      </c>
      <c r="K28" s="124">
        <f t="shared" si="7"/>
        <v>0</v>
      </c>
      <c r="L28" s="124">
        <f t="shared" si="7"/>
        <v>0</v>
      </c>
      <c r="M28" s="145">
        <f t="shared" si="7"/>
        <v>5308700</v>
      </c>
      <c r="N28" s="1"/>
    </row>
    <row r="29" spans="1:13" s="1" customFormat="1" ht="30" customHeight="1">
      <c r="A29" s="149" t="s">
        <v>800</v>
      </c>
      <c r="B29" s="143" t="s">
        <v>67</v>
      </c>
      <c r="C29" s="143" t="s">
        <v>938</v>
      </c>
      <c r="D29" s="143" t="s">
        <v>939</v>
      </c>
      <c r="E29" s="113"/>
      <c r="F29" s="113" t="s">
        <v>939</v>
      </c>
      <c r="G29" s="114" t="s">
        <v>611</v>
      </c>
      <c r="H29" s="115">
        <v>96183915</v>
      </c>
      <c r="I29" s="116">
        <v>0</v>
      </c>
      <c r="J29" s="116">
        <v>0</v>
      </c>
      <c r="K29" s="116">
        <v>0</v>
      </c>
      <c r="L29" s="115">
        <f t="shared" si="4"/>
        <v>0</v>
      </c>
      <c r="M29" s="150">
        <f t="shared" si="5"/>
        <v>0</v>
      </c>
    </row>
    <row r="30" spans="1:13" s="1" customFormat="1" ht="30" customHeight="1">
      <c r="A30" s="149" t="s">
        <v>800</v>
      </c>
      <c r="B30" s="143" t="s">
        <v>67</v>
      </c>
      <c r="C30" s="143" t="s">
        <v>938</v>
      </c>
      <c r="D30" s="143" t="s">
        <v>941</v>
      </c>
      <c r="E30" s="113" t="s">
        <v>705</v>
      </c>
      <c r="F30" s="113" t="s">
        <v>229</v>
      </c>
      <c r="G30" s="114" t="s">
        <v>410</v>
      </c>
      <c r="H30" s="115">
        <v>1981480</v>
      </c>
      <c r="I30" s="116">
        <v>1948000</v>
      </c>
      <c r="J30" s="116">
        <v>0</v>
      </c>
      <c r="K30" s="116">
        <v>0</v>
      </c>
      <c r="L30" s="115">
        <f t="shared" si="4"/>
        <v>0</v>
      </c>
      <c r="M30" s="150">
        <f t="shared" si="5"/>
        <v>1948000</v>
      </c>
    </row>
    <row r="31" spans="1:13" s="1" customFormat="1" ht="30" customHeight="1">
      <c r="A31" s="149" t="s">
        <v>800</v>
      </c>
      <c r="B31" s="143" t="s">
        <v>691</v>
      </c>
      <c r="C31" s="143" t="s">
        <v>938</v>
      </c>
      <c r="D31" s="143" t="s">
        <v>942</v>
      </c>
      <c r="E31" s="113" t="s">
        <v>705</v>
      </c>
      <c r="F31" s="113" t="s">
        <v>230</v>
      </c>
      <c r="G31" s="117" t="s">
        <v>411</v>
      </c>
      <c r="H31" s="115">
        <v>3080187</v>
      </c>
      <c r="I31" s="116">
        <v>2860700</v>
      </c>
      <c r="J31" s="116">
        <v>0</v>
      </c>
      <c r="K31" s="116">
        <v>0</v>
      </c>
      <c r="L31" s="115">
        <f t="shared" si="4"/>
        <v>0</v>
      </c>
      <c r="M31" s="150">
        <f t="shared" si="5"/>
        <v>2860700</v>
      </c>
    </row>
    <row r="32" spans="1:13" s="1" customFormat="1" ht="30" customHeight="1">
      <c r="A32" s="149" t="s">
        <v>800</v>
      </c>
      <c r="B32" s="143" t="s">
        <v>444</v>
      </c>
      <c r="C32" s="143" t="s">
        <v>938</v>
      </c>
      <c r="D32" s="143" t="s">
        <v>943</v>
      </c>
      <c r="E32" s="113" t="s">
        <v>705</v>
      </c>
      <c r="F32" s="113" t="s">
        <v>231</v>
      </c>
      <c r="G32" s="117" t="s">
        <v>563</v>
      </c>
      <c r="H32" s="115">
        <v>500000</v>
      </c>
      <c r="I32" s="116">
        <v>500000</v>
      </c>
      <c r="J32" s="116">
        <v>0</v>
      </c>
      <c r="K32" s="116">
        <v>0</v>
      </c>
      <c r="L32" s="115">
        <f t="shared" si="4"/>
        <v>0</v>
      </c>
      <c r="M32" s="150">
        <f t="shared" si="5"/>
        <v>500000</v>
      </c>
    </row>
    <row r="33" spans="1:13" s="1" customFormat="1" ht="39.75" customHeight="1">
      <c r="A33" s="148" t="s">
        <v>845</v>
      </c>
      <c r="B33" s="126"/>
      <c r="C33" s="126"/>
      <c r="D33" s="126"/>
      <c r="E33" s="126"/>
      <c r="F33" s="126"/>
      <c r="G33" s="122"/>
      <c r="H33" s="123">
        <f aca="true" t="shared" si="8" ref="H33:M33">SUM(H34)</f>
        <v>151999968</v>
      </c>
      <c r="I33" s="123">
        <f t="shared" si="8"/>
        <v>360000000</v>
      </c>
      <c r="J33" s="123">
        <f t="shared" si="8"/>
        <v>21941566.25</v>
      </c>
      <c r="K33" s="123">
        <f t="shared" si="8"/>
        <v>21941451.53</v>
      </c>
      <c r="L33" s="123">
        <f t="shared" si="8"/>
        <v>114.7199999988079</v>
      </c>
      <c r="M33" s="145">
        <f t="shared" si="8"/>
        <v>338058433.75</v>
      </c>
    </row>
    <row r="34" spans="1:13" s="1" customFormat="1" ht="30" customHeight="1">
      <c r="A34" s="149" t="s">
        <v>800</v>
      </c>
      <c r="B34" s="143" t="s">
        <v>67</v>
      </c>
      <c r="C34" s="143" t="s">
        <v>938</v>
      </c>
      <c r="D34" s="143" t="s">
        <v>940</v>
      </c>
      <c r="E34" s="113" t="s">
        <v>705</v>
      </c>
      <c r="F34" s="113" t="s">
        <v>226</v>
      </c>
      <c r="G34" s="114" t="s">
        <v>846</v>
      </c>
      <c r="H34" s="115">
        <v>151999968</v>
      </c>
      <c r="I34" s="116">
        <v>360000000</v>
      </c>
      <c r="J34" s="116">
        <v>21941566.25</v>
      </c>
      <c r="K34" s="116">
        <v>21941451.53</v>
      </c>
      <c r="L34" s="115">
        <f>SUM(J34-K34)</f>
        <v>114.7199999988079</v>
      </c>
      <c r="M34" s="150">
        <f>SUM(I34-J34)</f>
        <v>338058433.75</v>
      </c>
    </row>
    <row r="35" spans="1:13" s="125" customFormat="1" ht="39.75" customHeight="1">
      <c r="A35" s="148" t="s">
        <v>564</v>
      </c>
      <c r="B35" s="126"/>
      <c r="C35" s="126"/>
      <c r="D35" s="126"/>
      <c r="E35" s="126"/>
      <c r="F35" s="126"/>
      <c r="G35" s="122"/>
      <c r="H35" s="123">
        <f aca="true" t="shared" si="9" ref="H35:M35">SUM(H36:H39)</f>
        <v>127376286</v>
      </c>
      <c r="I35" s="124">
        <f t="shared" si="9"/>
        <v>114357000</v>
      </c>
      <c r="J35" s="124">
        <f t="shared" si="9"/>
        <v>7029150.390000001</v>
      </c>
      <c r="K35" s="124">
        <f t="shared" si="9"/>
        <v>2221106.71</v>
      </c>
      <c r="L35" s="124">
        <f t="shared" si="9"/>
        <v>4808043.680000001</v>
      </c>
      <c r="M35" s="145">
        <f t="shared" si="9"/>
        <v>107327849.61</v>
      </c>
    </row>
    <row r="36" spans="1:13" s="1" customFormat="1" ht="30" customHeight="1">
      <c r="A36" s="149" t="s">
        <v>800</v>
      </c>
      <c r="B36" s="143" t="s">
        <v>803</v>
      </c>
      <c r="C36" s="143" t="s">
        <v>694</v>
      </c>
      <c r="D36" s="143" t="s">
        <v>707</v>
      </c>
      <c r="E36" s="113" t="s">
        <v>705</v>
      </c>
      <c r="F36" s="113" t="s">
        <v>505</v>
      </c>
      <c r="G36" s="118" t="s">
        <v>565</v>
      </c>
      <c r="H36" s="115">
        <v>88850862</v>
      </c>
      <c r="I36" s="116">
        <v>114357000</v>
      </c>
      <c r="J36" s="116">
        <v>7029150.390000001</v>
      </c>
      <c r="K36" s="116">
        <v>2221106.71</v>
      </c>
      <c r="L36" s="115">
        <f t="shared" si="4"/>
        <v>4808043.680000001</v>
      </c>
      <c r="M36" s="150">
        <f t="shared" si="5"/>
        <v>107327849.61</v>
      </c>
    </row>
    <row r="37" spans="1:13" s="1" customFormat="1" ht="30" customHeight="1">
      <c r="A37" s="149" t="s">
        <v>800</v>
      </c>
      <c r="B37" s="143" t="s">
        <v>803</v>
      </c>
      <c r="C37" s="143" t="s">
        <v>694</v>
      </c>
      <c r="D37" s="143" t="s">
        <v>708</v>
      </c>
      <c r="E37" s="113" t="s">
        <v>705</v>
      </c>
      <c r="F37" s="113" t="s">
        <v>506</v>
      </c>
      <c r="G37" s="118" t="s">
        <v>886</v>
      </c>
      <c r="H37" s="115">
        <v>4832137</v>
      </c>
      <c r="I37" s="116">
        <v>0</v>
      </c>
      <c r="J37" s="116">
        <v>0</v>
      </c>
      <c r="K37" s="116">
        <v>0</v>
      </c>
      <c r="L37" s="115">
        <f t="shared" si="4"/>
        <v>0</v>
      </c>
      <c r="M37" s="150">
        <f t="shared" si="5"/>
        <v>0</v>
      </c>
    </row>
    <row r="38" spans="1:13" s="1" customFormat="1" ht="30" customHeight="1">
      <c r="A38" s="149" t="s">
        <v>800</v>
      </c>
      <c r="B38" s="143" t="s">
        <v>803</v>
      </c>
      <c r="C38" s="143" t="s">
        <v>694</v>
      </c>
      <c r="D38" s="143" t="s">
        <v>709</v>
      </c>
      <c r="E38" s="113" t="s">
        <v>705</v>
      </c>
      <c r="F38" s="113" t="s">
        <v>470</v>
      </c>
      <c r="G38" s="118" t="s">
        <v>887</v>
      </c>
      <c r="H38" s="115">
        <v>28826537</v>
      </c>
      <c r="I38" s="116">
        <v>0</v>
      </c>
      <c r="J38" s="116">
        <v>0</v>
      </c>
      <c r="K38" s="116">
        <v>0</v>
      </c>
      <c r="L38" s="115">
        <f t="shared" si="4"/>
        <v>0</v>
      </c>
      <c r="M38" s="150">
        <f t="shared" si="5"/>
        <v>0</v>
      </c>
    </row>
    <row r="39" spans="1:13" s="1" customFormat="1" ht="30" customHeight="1">
      <c r="A39" s="149" t="s">
        <v>800</v>
      </c>
      <c r="B39" s="143" t="s">
        <v>88</v>
      </c>
      <c r="C39" s="143" t="s">
        <v>694</v>
      </c>
      <c r="D39" s="143" t="s">
        <v>89</v>
      </c>
      <c r="E39" s="113" t="s">
        <v>705</v>
      </c>
      <c r="F39" s="113" t="s">
        <v>471</v>
      </c>
      <c r="G39" s="117" t="s">
        <v>888</v>
      </c>
      <c r="H39" s="115">
        <v>4866750</v>
      </c>
      <c r="I39" s="116">
        <v>0</v>
      </c>
      <c r="J39" s="116">
        <v>0</v>
      </c>
      <c r="K39" s="116">
        <v>0</v>
      </c>
      <c r="L39" s="115">
        <f t="shared" si="4"/>
        <v>0</v>
      </c>
      <c r="M39" s="150">
        <f t="shared" si="5"/>
        <v>0</v>
      </c>
    </row>
    <row r="40" spans="1:13" s="125" customFormat="1" ht="39.75" customHeight="1">
      <c r="A40" s="148" t="s">
        <v>889</v>
      </c>
      <c r="B40" s="126"/>
      <c r="C40" s="126"/>
      <c r="D40" s="126"/>
      <c r="E40" s="126"/>
      <c r="F40" s="126"/>
      <c r="G40" s="122"/>
      <c r="H40" s="123">
        <f aca="true" t="shared" si="10" ref="H40:M40">SUM(H41:H48)</f>
        <v>197704224</v>
      </c>
      <c r="I40" s="124">
        <f t="shared" si="10"/>
        <v>191450000</v>
      </c>
      <c r="J40" s="124">
        <f t="shared" si="10"/>
        <v>12354201.08</v>
      </c>
      <c r="K40" s="124">
        <f t="shared" si="10"/>
        <v>3168892.9699999997</v>
      </c>
      <c r="L40" s="124">
        <f t="shared" si="10"/>
        <v>9185308.11</v>
      </c>
      <c r="M40" s="145">
        <f t="shared" si="10"/>
        <v>179095798.92000002</v>
      </c>
    </row>
    <row r="41" spans="1:13" s="1" customFormat="1" ht="30" customHeight="1">
      <c r="A41" s="149" t="s">
        <v>800</v>
      </c>
      <c r="B41" s="143" t="s">
        <v>354</v>
      </c>
      <c r="C41" s="143" t="s">
        <v>209</v>
      </c>
      <c r="D41" s="143" t="s">
        <v>215</v>
      </c>
      <c r="E41" s="113" t="s">
        <v>340</v>
      </c>
      <c r="F41" s="113" t="s">
        <v>232</v>
      </c>
      <c r="G41" s="114" t="s">
        <v>522</v>
      </c>
      <c r="H41" s="115">
        <v>40425802</v>
      </c>
      <c r="I41" s="116">
        <v>46000000</v>
      </c>
      <c r="J41" s="116">
        <v>2125669.23</v>
      </c>
      <c r="K41" s="116">
        <v>0</v>
      </c>
      <c r="L41" s="115">
        <f t="shared" si="4"/>
        <v>2125669.23</v>
      </c>
      <c r="M41" s="150">
        <f t="shared" si="5"/>
        <v>43874330.77</v>
      </c>
    </row>
    <row r="42" spans="1:13" s="1" customFormat="1" ht="30" customHeight="1">
      <c r="A42" s="149" t="s">
        <v>800</v>
      </c>
      <c r="B42" s="143" t="s">
        <v>354</v>
      </c>
      <c r="C42" s="143" t="s">
        <v>209</v>
      </c>
      <c r="D42" s="143" t="s">
        <v>215</v>
      </c>
      <c r="E42" s="113" t="s">
        <v>704</v>
      </c>
      <c r="F42" s="113" t="s">
        <v>233</v>
      </c>
      <c r="G42" s="114" t="s">
        <v>523</v>
      </c>
      <c r="H42" s="115">
        <v>42792157</v>
      </c>
      <c r="I42" s="116">
        <v>43000000</v>
      </c>
      <c r="J42" s="116">
        <v>2463044.49</v>
      </c>
      <c r="K42" s="116">
        <v>284356.44</v>
      </c>
      <c r="L42" s="115">
        <f t="shared" si="4"/>
        <v>2178688.0500000003</v>
      </c>
      <c r="M42" s="150">
        <f t="shared" si="5"/>
        <v>40536955.51</v>
      </c>
    </row>
    <row r="43" spans="1:13" s="1" customFormat="1" ht="30" customHeight="1">
      <c r="A43" s="149" t="s">
        <v>800</v>
      </c>
      <c r="B43" s="143" t="s">
        <v>354</v>
      </c>
      <c r="C43" s="143" t="s">
        <v>209</v>
      </c>
      <c r="D43" s="143" t="s">
        <v>215</v>
      </c>
      <c r="E43" s="113" t="s">
        <v>341</v>
      </c>
      <c r="F43" s="113" t="s">
        <v>234</v>
      </c>
      <c r="G43" s="114" t="s">
        <v>524</v>
      </c>
      <c r="H43" s="115">
        <v>30787745</v>
      </c>
      <c r="I43" s="116">
        <v>32000000</v>
      </c>
      <c r="J43" s="116">
        <v>1727214.8</v>
      </c>
      <c r="K43" s="116">
        <v>6850</v>
      </c>
      <c r="L43" s="115">
        <f t="shared" si="4"/>
        <v>1720364.8</v>
      </c>
      <c r="M43" s="150">
        <f t="shared" si="5"/>
        <v>30272785.2</v>
      </c>
    </row>
    <row r="44" spans="1:13" s="1" customFormat="1" ht="30" customHeight="1">
      <c r="A44" s="149" t="s">
        <v>800</v>
      </c>
      <c r="B44" s="143" t="s">
        <v>354</v>
      </c>
      <c r="C44" s="143" t="s">
        <v>209</v>
      </c>
      <c r="D44" s="143" t="s">
        <v>215</v>
      </c>
      <c r="E44" s="113" t="s">
        <v>946</v>
      </c>
      <c r="F44" s="113" t="s">
        <v>235</v>
      </c>
      <c r="G44" s="114" t="s">
        <v>890</v>
      </c>
      <c r="H44" s="115">
        <v>18491389</v>
      </c>
      <c r="I44" s="116">
        <v>0</v>
      </c>
      <c r="J44" s="116">
        <v>0</v>
      </c>
      <c r="K44" s="116">
        <v>0</v>
      </c>
      <c r="L44" s="115">
        <f t="shared" si="4"/>
        <v>0</v>
      </c>
      <c r="M44" s="150">
        <f t="shared" si="5"/>
        <v>0</v>
      </c>
    </row>
    <row r="45" spans="1:13" s="1" customFormat="1" ht="30" customHeight="1">
      <c r="A45" s="149" t="s">
        <v>800</v>
      </c>
      <c r="B45" s="143" t="s">
        <v>354</v>
      </c>
      <c r="C45" s="143" t="s">
        <v>209</v>
      </c>
      <c r="D45" s="143" t="s">
        <v>215</v>
      </c>
      <c r="E45" s="113" t="s">
        <v>368</v>
      </c>
      <c r="F45" s="113" t="s">
        <v>729</v>
      </c>
      <c r="G45" s="114" t="s">
        <v>525</v>
      </c>
      <c r="H45" s="115">
        <v>41713836</v>
      </c>
      <c r="I45" s="116">
        <v>42000000</v>
      </c>
      <c r="J45" s="116">
        <v>4771580</v>
      </c>
      <c r="K45" s="116">
        <v>1877690.54</v>
      </c>
      <c r="L45" s="115">
        <f t="shared" si="4"/>
        <v>2893889.46</v>
      </c>
      <c r="M45" s="150">
        <f t="shared" si="5"/>
        <v>37228420</v>
      </c>
    </row>
    <row r="46" spans="1:13" s="1" customFormat="1" ht="30" customHeight="1">
      <c r="A46" s="149" t="s">
        <v>800</v>
      </c>
      <c r="B46" s="143" t="s">
        <v>354</v>
      </c>
      <c r="C46" s="143" t="s">
        <v>209</v>
      </c>
      <c r="D46" s="143" t="s">
        <v>215</v>
      </c>
      <c r="E46" s="113" t="s">
        <v>350</v>
      </c>
      <c r="F46" s="113" t="s">
        <v>236</v>
      </c>
      <c r="G46" s="114" t="s">
        <v>891</v>
      </c>
      <c r="H46" s="115">
        <v>6580649</v>
      </c>
      <c r="I46" s="116">
        <v>7000000</v>
      </c>
      <c r="J46" s="116">
        <v>265185.56</v>
      </c>
      <c r="K46" s="116">
        <v>0</v>
      </c>
      <c r="L46" s="115">
        <f t="shared" si="4"/>
        <v>265185.56</v>
      </c>
      <c r="M46" s="150">
        <f t="shared" si="5"/>
        <v>6734814.44</v>
      </c>
    </row>
    <row r="47" spans="1:13" s="1" customFormat="1" ht="30" customHeight="1">
      <c r="A47" s="149" t="s">
        <v>800</v>
      </c>
      <c r="B47" s="143" t="s">
        <v>354</v>
      </c>
      <c r="C47" s="143" t="s">
        <v>209</v>
      </c>
      <c r="D47" s="143" t="s">
        <v>944</v>
      </c>
      <c r="E47" s="113" t="s">
        <v>92</v>
      </c>
      <c r="F47" s="113" t="s">
        <v>237</v>
      </c>
      <c r="G47" s="117" t="s">
        <v>892</v>
      </c>
      <c r="H47" s="115">
        <v>2999999</v>
      </c>
      <c r="I47" s="116">
        <v>4950000</v>
      </c>
      <c r="J47" s="116">
        <v>0</v>
      </c>
      <c r="K47" s="116">
        <v>0</v>
      </c>
      <c r="L47" s="115">
        <f t="shared" si="4"/>
        <v>0</v>
      </c>
      <c r="M47" s="150">
        <f t="shared" si="5"/>
        <v>4950000</v>
      </c>
    </row>
    <row r="48" spans="1:13" s="1" customFormat="1" ht="30" customHeight="1">
      <c r="A48" s="149" t="s">
        <v>800</v>
      </c>
      <c r="B48" s="143" t="s">
        <v>442</v>
      </c>
      <c r="C48" s="143" t="s">
        <v>209</v>
      </c>
      <c r="D48" s="143" t="s">
        <v>945</v>
      </c>
      <c r="E48" s="113" t="s">
        <v>855</v>
      </c>
      <c r="F48" s="113" t="s">
        <v>238</v>
      </c>
      <c r="G48" s="118" t="s">
        <v>893</v>
      </c>
      <c r="H48" s="115">
        <v>13912647</v>
      </c>
      <c r="I48" s="116">
        <v>16500000</v>
      </c>
      <c r="J48" s="116">
        <v>1001507</v>
      </c>
      <c r="K48" s="116">
        <v>999995.99</v>
      </c>
      <c r="L48" s="115">
        <f t="shared" si="4"/>
        <v>1511.0100000000093</v>
      </c>
      <c r="M48" s="150">
        <f t="shared" si="5"/>
        <v>15498493</v>
      </c>
    </row>
    <row r="49" spans="1:13" s="125" customFormat="1" ht="39.75" customHeight="1">
      <c r="A49" s="148" t="s">
        <v>894</v>
      </c>
      <c r="B49" s="126"/>
      <c r="C49" s="126"/>
      <c r="D49" s="126"/>
      <c r="E49" s="126"/>
      <c r="F49" s="126"/>
      <c r="G49" s="122"/>
      <c r="H49" s="123">
        <f aca="true" t="shared" si="11" ref="H49:M49">SUM(H50)</f>
        <v>83454987</v>
      </c>
      <c r="I49" s="124">
        <f t="shared" si="11"/>
        <v>78896000</v>
      </c>
      <c r="J49" s="124">
        <f t="shared" si="11"/>
        <v>4448555</v>
      </c>
      <c r="K49" s="124">
        <f t="shared" si="11"/>
        <v>24566.76</v>
      </c>
      <c r="L49" s="124">
        <f t="shared" si="11"/>
        <v>4423988.24</v>
      </c>
      <c r="M49" s="145">
        <f t="shared" si="11"/>
        <v>74447445</v>
      </c>
    </row>
    <row r="50" spans="1:13" s="1" customFormat="1" ht="30" customHeight="1">
      <c r="A50" s="149" t="s">
        <v>800</v>
      </c>
      <c r="B50" s="143" t="s">
        <v>354</v>
      </c>
      <c r="C50" s="143" t="s">
        <v>213</v>
      </c>
      <c r="D50" s="143" t="s">
        <v>214</v>
      </c>
      <c r="E50" s="113" t="s">
        <v>855</v>
      </c>
      <c r="F50" s="113" t="s">
        <v>239</v>
      </c>
      <c r="G50" s="117" t="s">
        <v>115</v>
      </c>
      <c r="H50" s="115">
        <v>83454987</v>
      </c>
      <c r="I50" s="116">
        <v>78896000</v>
      </c>
      <c r="J50" s="116">
        <v>4448555</v>
      </c>
      <c r="K50" s="116">
        <v>24566.76</v>
      </c>
      <c r="L50" s="115">
        <f t="shared" si="4"/>
        <v>4423988.24</v>
      </c>
      <c r="M50" s="150">
        <f t="shared" si="5"/>
        <v>74447445</v>
      </c>
    </row>
    <row r="51" spans="1:13" s="125" customFormat="1" ht="39.75" customHeight="1">
      <c r="A51" s="148" t="s">
        <v>392</v>
      </c>
      <c r="B51" s="126"/>
      <c r="C51" s="126"/>
      <c r="D51" s="126"/>
      <c r="E51" s="126"/>
      <c r="F51" s="126"/>
      <c r="G51" s="122"/>
      <c r="H51" s="123">
        <f aca="true" t="shared" si="12" ref="H51:M51">SUM(H52)</f>
        <v>245000000</v>
      </c>
      <c r="I51" s="124">
        <f t="shared" si="12"/>
        <v>245000000</v>
      </c>
      <c r="J51" s="124">
        <f t="shared" si="12"/>
        <v>0</v>
      </c>
      <c r="K51" s="124">
        <f t="shared" si="12"/>
        <v>0</v>
      </c>
      <c r="L51" s="124">
        <f t="shared" si="12"/>
        <v>0</v>
      </c>
      <c r="M51" s="145">
        <f t="shared" si="12"/>
        <v>245000000</v>
      </c>
    </row>
    <row r="52" spans="1:13" s="1" customFormat="1" ht="30" customHeight="1">
      <c r="A52" s="149" t="s">
        <v>800</v>
      </c>
      <c r="B52" s="143" t="s">
        <v>354</v>
      </c>
      <c r="C52" s="143" t="s">
        <v>209</v>
      </c>
      <c r="D52" s="143" t="s">
        <v>948</v>
      </c>
      <c r="E52" s="113" t="s">
        <v>705</v>
      </c>
      <c r="F52" s="113" t="s">
        <v>240</v>
      </c>
      <c r="G52" s="117" t="s">
        <v>393</v>
      </c>
      <c r="H52" s="115">
        <v>245000000</v>
      </c>
      <c r="I52" s="116">
        <v>245000000</v>
      </c>
      <c r="J52" s="116">
        <v>0</v>
      </c>
      <c r="K52" s="116">
        <v>0</v>
      </c>
      <c r="L52" s="115">
        <f t="shared" si="4"/>
        <v>0</v>
      </c>
      <c r="M52" s="150">
        <f t="shared" si="5"/>
        <v>245000000</v>
      </c>
    </row>
    <row r="53" spans="1:13" s="125" customFormat="1" ht="39.75" customHeight="1">
      <c r="A53" s="148" t="s">
        <v>394</v>
      </c>
      <c r="B53" s="126"/>
      <c r="C53" s="126"/>
      <c r="D53" s="126"/>
      <c r="E53" s="126"/>
      <c r="F53" s="126"/>
      <c r="G53" s="122"/>
      <c r="H53" s="123">
        <f aca="true" t="shared" si="13" ref="H53:M53">SUM(H54:H66)</f>
        <v>79229989</v>
      </c>
      <c r="I53" s="124">
        <f t="shared" si="13"/>
        <v>65000000</v>
      </c>
      <c r="J53" s="124">
        <f t="shared" si="13"/>
        <v>840000</v>
      </c>
      <c r="K53" s="124">
        <f t="shared" si="13"/>
        <v>0</v>
      </c>
      <c r="L53" s="124">
        <f t="shared" si="13"/>
        <v>840000</v>
      </c>
      <c r="M53" s="145">
        <f t="shared" si="13"/>
        <v>64160000</v>
      </c>
    </row>
    <row r="54" spans="1:13" s="1" customFormat="1" ht="30" customHeight="1">
      <c r="A54" s="149" t="s">
        <v>800</v>
      </c>
      <c r="B54" s="143" t="s">
        <v>949</v>
      </c>
      <c r="C54" s="143" t="s">
        <v>858</v>
      </c>
      <c r="D54" s="143" t="s">
        <v>655</v>
      </c>
      <c r="E54" s="113" t="s">
        <v>705</v>
      </c>
      <c r="F54" s="113" t="s">
        <v>241</v>
      </c>
      <c r="G54" s="118" t="s">
        <v>395</v>
      </c>
      <c r="H54" s="115">
        <v>30779990</v>
      </c>
      <c r="I54" s="116">
        <v>0</v>
      </c>
      <c r="J54" s="116">
        <v>0</v>
      </c>
      <c r="K54" s="116">
        <v>0</v>
      </c>
      <c r="L54" s="115">
        <f t="shared" si="4"/>
        <v>0</v>
      </c>
      <c r="M54" s="150">
        <f t="shared" si="5"/>
        <v>0</v>
      </c>
    </row>
    <row r="55" spans="1:13" s="1" customFormat="1" ht="30" customHeight="1">
      <c r="A55" s="149" t="s">
        <v>800</v>
      </c>
      <c r="B55" s="143" t="s">
        <v>73</v>
      </c>
      <c r="C55" s="143" t="s">
        <v>367</v>
      </c>
      <c r="D55" s="143" t="s">
        <v>656</v>
      </c>
      <c r="E55" s="113" t="s">
        <v>705</v>
      </c>
      <c r="F55" s="113" t="s">
        <v>242</v>
      </c>
      <c r="G55" s="118" t="s">
        <v>396</v>
      </c>
      <c r="H55" s="115">
        <v>0</v>
      </c>
      <c r="I55" s="116">
        <v>0</v>
      </c>
      <c r="J55" s="116">
        <v>0</v>
      </c>
      <c r="K55" s="116">
        <v>0</v>
      </c>
      <c r="L55" s="115">
        <f t="shared" si="4"/>
        <v>0</v>
      </c>
      <c r="M55" s="150">
        <f t="shared" si="5"/>
        <v>0</v>
      </c>
    </row>
    <row r="56" spans="1:13" s="1" customFormat="1" ht="30" customHeight="1">
      <c r="A56" s="149" t="s">
        <v>800</v>
      </c>
      <c r="B56" s="143" t="s">
        <v>73</v>
      </c>
      <c r="C56" s="143" t="s">
        <v>75</v>
      </c>
      <c r="D56" s="143" t="s">
        <v>657</v>
      </c>
      <c r="E56" s="113" t="s">
        <v>705</v>
      </c>
      <c r="F56" s="113" t="s">
        <v>243</v>
      </c>
      <c r="G56" s="118" t="s">
        <v>283</v>
      </c>
      <c r="H56" s="115">
        <v>32700000</v>
      </c>
      <c r="I56" s="116">
        <v>0</v>
      </c>
      <c r="J56" s="116">
        <v>0</v>
      </c>
      <c r="K56" s="116">
        <v>0</v>
      </c>
      <c r="L56" s="115">
        <f t="shared" si="4"/>
        <v>0</v>
      </c>
      <c r="M56" s="150">
        <f t="shared" si="5"/>
        <v>0</v>
      </c>
    </row>
    <row r="57" spans="1:13" s="1" customFormat="1" ht="30" customHeight="1">
      <c r="A57" s="149" t="s">
        <v>800</v>
      </c>
      <c r="B57" s="143" t="s">
        <v>73</v>
      </c>
      <c r="C57" s="143" t="s">
        <v>216</v>
      </c>
      <c r="D57" s="143" t="s">
        <v>716</v>
      </c>
      <c r="E57" s="113" t="s">
        <v>705</v>
      </c>
      <c r="F57" s="113" t="s">
        <v>244</v>
      </c>
      <c r="G57" s="118" t="s">
        <v>397</v>
      </c>
      <c r="H57" s="115">
        <v>9900000</v>
      </c>
      <c r="I57" s="116">
        <v>0</v>
      </c>
      <c r="J57" s="116">
        <v>0</v>
      </c>
      <c r="K57" s="116">
        <v>0</v>
      </c>
      <c r="L57" s="115">
        <f>SUM(J57-K57)</f>
        <v>0</v>
      </c>
      <c r="M57" s="150">
        <f>SUM(I57-J57)</f>
        <v>0</v>
      </c>
    </row>
    <row r="58" spans="1:13" s="1" customFormat="1" ht="30" customHeight="1">
      <c r="A58" s="149" t="s">
        <v>800</v>
      </c>
      <c r="B58" s="143" t="s">
        <v>73</v>
      </c>
      <c r="C58" s="143" t="s">
        <v>950</v>
      </c>
      <c r="D58" s="143" t="s">
        <v>717</v>
      </c>
      <c r="E58" s="113" t="s">
        <v>705</v>
      </c>
      <c r="F58" s="113" t="s">
        <v>245</v>
      </c>
      <c r="G58" s="118" t="s">
        <v>398</v>
      </c>
      <c r="H58" s="115">
        <v>5849999</v>
      </c>
      <c r="I58" s="116">
        <v>0</v>
      </c>
      <c r="J58" s="116">
        <v>0</v>
      </c>
      <c r="K58" s="116">
        <v>0</v>
      </c>
      <c r="L58" s="115">
        <f>SUM(J58-K58)</f>
        <v>0</v>
      </c>
      <c r="M58" s="150">
        <f>SUM(I58-J58)</f>
        <v>0</v>
      </c>
    </row>
    <row r="59" spans="1:13" s="1" customFormat="1" ht="30" customHeight="1">
      <c r="A59" s="149" t="s">
        <v>800</v>
      </c>
      <c r="B59" s="143" t="s">
        <v>73</v>
      </c>
      <c r="C59" s="143" t="s">
        <v>360</v>
      </c>
      <c r="D59" s="143" t="s">
        <v>734</v>
      </c>
      <c r="E59" s="113" t="s">
        <v>705</v>
      </c>
      <c r="F59" s="113" t="s">
        <v>494</v>
      </c>
      <c r="G59" s="118" t="s">
        <v>817</v>
      </c>
      <c r="H59" s="115">
        <v>0</v>
      </c>
      <c r="I59" s="116">
        <v>10300000</v>
      </c>
      <c r="J59" s="116">
        <v>0</v>
      </c>
      <c r="K59" s="116">
        <v>0</v>
      </c>
      <c r="L59" s="115">
        <f aca="true" t="shared" si="14" ref="L59:L66">SUM(J59-K59)</f>
        <v>0</v>
      </c>
      <c r="M59" s="150">
        <f aca="true" t="shared" si="15" ref="M59:M66">SUM(I59-J59)</f>
        <v>10300000</v>
      </c>
    </row>
    <row r="60" spans="1:13" s="1" customFormat="1" ht="30" customHeight="1">
      <c r="A60" s="149" t="s">
        <v>800</v>
      </c>
      <c r="B60" s="143" t="s">
        <v>73</v>
      </c>
      <c r="C60" s="143" t="s">
        <v>607</v>
      </c>
      <c r="D60" s="143" t="s">
        <v>734</v>
      </c>
      <c r="E60" s="113" t="s">
        <v>705</v>
      </c>
      <c r="F60" s="113" t="s">
        <v>490</v>
      </c>
      <c r="G60" s="118" t="s">
        <v>818</v>
      </c>
      <c r="H60" s="115">
        <v>0</v>
      </c>
      <c r="I60" s="116">
        <v>4000000</v>
      </c>
      <c r="J60" s="116">
        <v>0</v>
      </c>
      <c r="K60" s="116">
        <v>0</v>
      </c>
      <c r="L60" s="115">
        <f t="shared" si="14"/>
        <v>0</v>
      </c>
      <c r="M60" s="150">
        <f t="shared" si="15"/>
        <v>4000000</v>
      </c>
    </row>
    <row r="61" spans="1:13" s="1" customFormat="1" ht="30" customHeight="1">
      <c r="A61" s="149" t="s">
        <v>800</v>
      </c>
      <c r="B61" s="143" t="s">
        <v>73</v>
      </c>
      <c r="C61" s="143" t="s">
        <v>213</v>
      </c>
      <c r="D61" s="143" t="s">
        <v>734</v>
      </c>
      <c r="E61" s="113" t="s">
        <v>705</v>
      </c>
      <c r="F61" s="113" t="s">
        <v>489</v>
      </c>
      <c r="G61" s="118" t="s">
        <v>819</v>
      </c>
      <c r="H61" s="115">
        <v>0</v>
      </c>
      <c r="I61" s="116">
        <v>10000000</v>
      </c>
      <c r="J61" s="116">
        <v>0</v>
      </c>
      <c r="K61" s="116">
        <v>0</v>
      </c>
      <c r="L61" s="115">
        <f t="shared" si="14"/>
        <v>0</v>
      </c>
      <c r="M61" s="150">
        <f t="shared" si="15"/>
        <v>10000000</v>
      </c>
    </row>
    <row r="62" spans="1:13" s="1" customFormat="1" ht="30" customHeight="1">
      <c r="A62" s="149" t="s">
        <v>800</v>
      </c>
      <c r="B62" s="143" t="s">
        <v>73</v>
      </c>
      <c r="C62" s="143" t="s">
        <v>361</v>
      </c>
      <c r="D62" s="143" t="s">
        <v>734</v>
      </c>
      <c r="E62" s="113" t="s">
        <v>705</v>
      </c>
      <c r="F62" s="113" t="s">
        <v>495</v>
      </c>
      <c r="G62" s="118" t="s">
        <v>820</v>
      </c>
      <c r="H62" s="115">
        <v>0</v>
      </c>
      <c r="I62" s="116">
        <v>6000000</v>
      </c>
      <c r="J62" s="116">
        <v>0</v>
      </c>
      <c r="K62" s="116">
        <v>0</v>
      </c>
      <c r="L62" s="115">
        <f t="shared" si="14"/>
        <v>0</v>
      </c>
      <c r="M62" s="150">
        <f t="shared" si="15"/>
        <v>6000000</v>
      </c>
    </row>
    <row r="63" spans="1:13" s="1" customFormat="1" ht="30" customHeight="1">
      <c r="A63" s="149" t="s">
        <v>800</v>
      </c>
      <c r="B63" s="143" t="s">
        <v>73</v>
      </c>
      <c r="C63" s="143" t="s">
        <v>75</v>
      </c>
      <c r="D63" s="143" t="s">
        <v>734</v>
      </c>
      <c r="E63" s="113" t="s">
        <v>705</v>
      </c>
      <c r="F63" s="113" t="s">
        <v>488</v>
      </c>
      <c r="G63" s="117" t="s">
        <v>821</v>
      </c>
      <c r="H63" s="115">
        <v>0</v>
      </c>
      <c r="I63" s="116">
        <v>17202000</v>
      </c>
      <c r="J63" s="116">
        <v>840000</v>
      </c>
      <c r="K63" s="116">
        <v>0</v>
      </c>
      <c r="L63" s="115">
        <f t="shared" si="14"/>
        <v>840000</v>
      </c>
      <c r="M63" s="150">
        <f t="shared" si="15"/>
        <v>16362000</v>
      </c>
    </row>
    <row r="64" spans="1:13" s="1" customFormat="1" ht="30" customHeight="1">
      <c r="A64" s="149" t="s">
        <v>800</v>
      </c>
      <c r="B64" s="143" t="s">
        <v>73</v>
      </c>
      <c r="C64" s="143" t="s">
        <v>216</v>
      </c>
      <c r="D64" s="143" t="s">
        <v>734</v>
      </c>
      <c r="E64" s="113" t="s">
        <v>705</v>
      </c>
      <c r="F64" s="113" t="s">
        <v>491</v>
      </c>
      <c r="G64" s="118" t="s">
        <v>397</v>
      </c>
      <c r="H64" s="115">
        <v>0</v>
      </c>
      <c r="I64" s="116">
        <v>9000000</v>
      </c>
      <c r="J64" s="116">
        <v>0</v>
      </c>
      <c r="K64" s="116">
        <v>0</v>
      </c>
      <c r="L64" s="115">
        <f t="shared" si="14"/>
        <v>0</v>
      </c>
      <c r="M64" s="150">
        <f t="shared" si="15"/>
        <v>9000000</v>
      </c>
    </row>
    <row r="65" spans="1:13" s="1" customFormat="1" ht="30" customHeight="1">
      <c r="A65" s="149" t="s">
        <v>800</v>
      </c>
      <c r="B65" s="143" t="s">
        <v>73</v>
      </c>
      <c r="C65" s="143" t="s">
        <v>950</v>
      </c>
      <c r="D65" s="143" t="s">
        <v>734</v>
      </c>
      <c r="E65" s="113" t="s">
        <v>705</v>
      </c>
      <c r="F65" s="113" t="s">
        <v>493</v>
      </c>
      <c r="G65" s="118" t="s">
        <v>398</v>
      </c>
      <c r="H65" s="115">
        <v>0</v>
      </c>
      <c r="I65" s="116">
        <v>3500000</v>
      </c>
      <c r="J65" s="116">
        <v>0</v>
      </c>
      <c r="K65" s="116">
        <v>0</v>
      </c>
      <c r="L65" s="115">
        <f t="shared" si="14"/>
        <v>0</v>
      </c>
      <c r="M65" s="150">
        <f t="shared" si="15"/>
        <v>3500000</v>
      </c>
    </row>
    <row r="66" spans="1:13" s="1" customFormat="1" ht="30" customHeight="1">
      <c r="A66" s="149" t="s">
        <v>800</v>
      </c>
      <c r="B66" s="143" t="s">
        <v>73</v>
      </c>
      <c r="C66" s="143" t="s">
        <v>209</v>
      </c>
      <c r="D66" s="143" t="s">
        <v>734</v>
      </c>
      <c r="E66" s="113" t="s">
        <v>705</v>
      </c>
      <c r="F66" s="113" t="s">
        <v>492</v>
      </c>
      <c r="G66" s="118" t="s">
        <v>822</v>
      </c>
      <c r="H66" s="115">
        <v>0</v>
      </c>
      <c r="I66" s="116">
        <v>4998000</v>
      </c>
      <c r="J66" s="116">
        <v>0</v>
      </c>
      <c r="K66" s="116">
        <v>0</v>
      </c>
      <c r="L66" s="115">
        <f t="shared" si="14"/>
        <v>0</v>
      </c>
      <c r="M66" s="150">
        <f t="shared" si="15"/>
        <v>4998000</v>
      </c>
    </row>
    <row r="67" spans="1:13" s="125" customFormat="1" ht="39.75" customHeight="1">
      <c r="A67" s="148" t="s">
        <v>399</v>
      </c>
      <c r="B67" s="126"/>
      <c r="C67" s="126"/>
      <c r="D67" s="126"/>
      <c r="E67" s="126"/>
      <c r="F67" s="126"/>
      <c r="G67" s="122"/>
      <c r="H67" s="123">
        <f aca="true" t="shared" si="16" ref="H67:M67">SUM(H68)</f>
        <v>24719383</v>
      </c>
      <c r="I67" s="124">
        <f t="shared" si="16"/>
        <v>22436000</v>
      </c>
      <c r="J67" s="124">
        <f t="shared" si="16"/>
        <v>379048</v>
      </c>
      <c r="K67" s="124">
        <f t="shared" si="16"/>
        <v>0</v>
      </c>
      <c r="L67" s="124">
        <f t="shared" si="16"/>
        <v>379048</v>
      </c>
      <c r="M67" s="145">
        <f t="shared" si="16"/>
        <v>22056952</v>
      </c>
    </row>
    <row r="68" spans="1:13" s="1" customFormat="1" ht="30" customHeight="1">
      <c r="A68" s="149" t="s">
        <v>800</v>
      </c>
      <c r="B68" s="143" t="s">
        <v>88</v>
      </c>
      <c r="C68" s="143" t="s">
        <v>718</v>
      </c>
      <c r="D68" s="143" t="s">
        <v>719</v>
      </c>
      <c r="E68" s="113" t="s">
        <v>705</v>
      </c>
      <c r="F68" s="113" t="s">
        <v>246</v>
      </c>
      <c r="G68" s="117" t="s">
        <v>400</v>
      </c>
      <c r="H68" s="115">
        <v>24719383</v>
      </c>
      <c r="I68" s="116">
        <v>22436000</v>
      </c>
      <c r="J68" s="116">
        <v>379048</v>
      </c>
      <c r="K68" s="116">
        <v>0</v>
      </c>
      <c r="L68" s="115">
        <f t="shared" si="4"/>
        <v>379048</v>
      </c>
      <c r="M68" s="150">
        <f t="shared" si="5"/>
        <v>22056952</v>
      </c>
    </row>
    <row r="69" spans="1:13" s="125" customFormat="1" ht="39.75" customHeight="1">
      <c r="A69" s="148" t="s">
        <v>401</v>
      </c>
      <c r="B69" s="126"/>
      <c r="C69" s="126"/>
      <c r="D69" s="126"/>
      <c r="E69" s="126"/>
      <c r="F69" s="126"/>
      <c r="G69" s="122"/>
      <c r="H69" s="123">
        <f aca="true" t="shared" si="17" ref="H69:M69">SUM(H70:H71)</f>
        <v>26318603</v>
      </c>
      <c r="I69" s="124">
        <f t="shared" si="17"/>
        <v>26651400</v>
      </c>
      <c r="J69" s="124">
        <f t="shared" si="17"/>
        <v>0</v>
      </c>
      <c r="K69" s="124">
        <f t="shared" si="17"/>
        <v>0</v>
      </c>
      <c r="L69" s="124">
        <f t="shared" si="17"/>
        <v>0</v>
      </c>
      <c r="M69" s="145">
        <f t="shared" si="17"/>
        <v>26651400</v>
      </c>
    </row>
    <row r="70" spans="1:13" s="1" customFormat="1" ht="30" customHeight="1">
      <c r="A70" s="149" t="s">
        <v>800</v>
      </c>
      <c r="B70" s="143" t="s">
        <v>354</v>
      </c>
      <c r="C70" s="143" t="s">
        <v>341</v>
      </c>
      <c r="D70" s="143" t="s">
        <v>720</v>
      </c>
      <c r="E70" s="113"/>
      <c r="F70" s="113" t="s">
        <v>418</v>
      </c>
      <c r="G70" s="117" t="s">
        <v>402</v>
      </c>
      <c r="H70" s="115">
        <v>13696821</v>
      </c>
      <c r="I70" s="116">
        <v>12785200</v>
      </c>
      <c r="J70" s="116">
        <v>0</v>
      </c>
      <c r="K70" s="116">
        <v>0</v>
      </c>
      <c r="L70" s="115">
        <f t="shared" si="4"/>
        <v>0</v>
      </c>
      <c r="M70" s="150">
        <f t="shared" si="5"/>
        <v>12785200</v>
      </c>
    </row>
    <row r="71" spans="1:13" s="1" customFormat="1" ht="30" customHeight="1">
      <c r="A71" s="149" t="s">
        <v>800</v>
      </c>
      <c r="B71" s="143" t="s">
        <v>354</v>
      </c>
      <c r="C71" s="143" t="s">
        <v>341</v>
      </c>
      <c r="D71" s="143" t="s">
        <v>721</v>
      </c>
      <c r="E71" s="113"/>
      <c r="F71" s="113" t="s">
        <v>419</v>
      </c>
      <c r="G71" s="117" t="s">
        <v>403</v>
      </c>
      <c r="H71" s="115">
        <v>12621782</v>
      </c>
      <c r="I71" s="116">
        <v>13866200</v>
      </c>
      <c r="J71" s="116">
        <v>0</v>
      </c>
      <c r="K71" s="116">
        <v>0</v>
      </c>
      <c r="L71" s="115">
        <f t="shared" si="4"/>
        <v>0</v>
      </c>
      <c r="M71" s="150">
        <f t="shared" si="5"/>
        <v>13866200</v>
      </c>
    </row>
    <row r="72" spans="1:13" s="125" customFormat="1" ht="39.75" customHeight="1">
      <c r="A72" s="148" t="s">
        <v>412</v>
      </c>
      <c r="B72" s="126"/>
      <c r="C72" s="126"/>
      <c r="D72" s="126"/>
      <c r="E72" s="126"/>
      <c r="F72" s="126"/>
      <c r="G72" s="122"/>
      <c r="H72" s="123">
        <f aca="true" t="shared" si="18" ref="H72:M72">SUM(H73)</f>
        <v>551588533</v>
      </c>
      <c r="I72" s="124">
        <f t="shared" si="18"/>
        <v>615000000</v>
      </c>
      <c r="J72" s="124">
        <f t="shared" si="18"/>
        <v>44649197.91</v>
      </c>
      <c r="K72" s="124">
        <f t="shared" si="18"/>
        <v>31358125.349999998</v>
      </c>
      <c r="L72" s="124">
        <f t="shared" si="18"/>
        <v>13291072.559999999</v>
      </c>
      <c r="M72" s="145">
        <f t="shared" si="18"/>
        <v>570350802.09</v>
      </c>
    </row>
    <row r="73" spans="1:13" s="1" customFormat="1" ht="30" customHeight="1">
      <c r="A73" s="149" t="s">
        <v>800</v>
      </c>
      <c r="B73" s="143" t="s">
        <v>366</v>
      </c>
      <c r="C73" s="143" t="s">
        <v>75</v>
      </c>
      <c r="D73" s="143" t="s">
        <v>595</v>
      </c>
      <c r="E73" s="113"/>
      <c r="F73" s="113" t="s">
        <v>595</v>
      </c>
      <c r="G73" s="117" t="s">
        <v>413</v>
      </c>
      <c r="H73" s="115">
        <v>551588533</v>
      </c>
      <c r="I73" s="116">
        <v>615000000</v>
      </c>
      <c r="J73" s="116">
        <v>44649197.91</v>
      </c>
      <c r="K73" s="116">
        <v>31358125.349999998</v>
      </c>
      <c r="L73" s="115">
        <f t="shared" si="4"/>
        <v>13291072.559999999</v>
      </c>
      <c r="M73" s="150">
        <f t="shared" si="5"/>
        <v>570350802.09</v>
      </c>
    </row>
    <row r="74" spans="1:13" s="125" customFormat="1" ht="39.75" customHeight="1">
      <c r="A74" s="148" t="s">
        <v>414</v>
      </c>
      <c r="B74" s="126"/>
      <c r="C74" s="126"/>
      <c r="D74" s="126"/>
      <c r="E74" s="126"/>
      <c r="F74" s="126"/>
      <c r="G74" s="122"/>
      <c r="H74" s="123">
        <f aca="true" t="shared" si="19" ref="H74:M74">SUM(H75:H81)</f>
        <v>76762259</v>
      </c>
      <c r="I74" s="124">
        <f t="shared" si="19"/>
        <v>71717400</v>
      </c>
      <c r="J74" s="124">
        <f t="shared" si="19"/>
        <v>1337690.05</v>
      </c>
      <c r="K74" s="124">
        <f t="shared" si="19"/>
        <v>0</v>
      </c>
      <c r="L74" s="124">
        <f t="shared" si="19"/>
        <v>1337690.05</v>
      </c>
      <c r="M74" s="145">
        <f t="shared" si="19"/>
        <v>70379709.95</v>
      </c>
    </row>
    <row r="75" spans="1:13" s="1" customFormat="1" ht="30" customHeight="1">
      <c r="A75" s="149" t="s">
        <v>800</v>
      </c>
      <c r="B75" s="143" t="s">
        <v>91</v>
      </c>
      <c r="C75" s="143" t="s">
        <v>213</v>
      </c>
      <c r="D75" s="143" t="s">
        <v>596</v>
      </c>
      <c r="E75" s="113" t="s">
        <v>705</v>
      </c>
      <c r="F75" s="113" t="s">
        <v>247</v>
      </c>
      <c r="G75" s="117" t="s">
        <v>760</v>
      </c>
      <c r="H75" s="115">
        <v>3992949</v>
      </c>
      <c r="I75" s="116">
        <v>4782400</v>
      </c>
      <c r="J75" s="116">
        <v>130000</v>
      </c>
      <c r="K75" s="116">
        <v>0</v>
      </c>
      <c r="L75" s="115">
        <f t="shared" si="4"/>
        <v>130000</v>
      </c>
      <c r="M75" s="150">
        <f t="shared" si="5"/>
        <v>4652400</v>
      </c>
    </row>
    <row r="76" spans="1:13" s="1" customFormat="1" ht="30" customHeight="1">
      <c r="A76" s="149" t="s">
        <v>800</v>
      </c>
      <c r="B76" s="143" t="s">
        <v>73</v>
      </c>
      <c r="C76" s="143" t="s">
        <v>213</v>
      </c>
      <c r="D76" s="143" t="s">
        <v>597</v>
      </c>
      <c r="E76" s="113" t="s">
        <v>705</v>
      </c>
      <c r="F76" s="113" t="s">
        <v>248</v>
      </c>
      <c r="G76" s="117" t="s">
        <v>761</v>
      </c>
      <c r="H76" s="115">
        <v>16499697</v>
      </c>
      <c r="I76" s="116">
        <v>15000000</v>
      </c>
      <c r="J76" s="116">
        <v>0</v>
      </c>
      <c r="K76" s="116">
        <v>0</v>
      </c>
      <c r="L76" s="115">
        <f aca="true" t="shared" si="20" ref="L76:L137">SUM(J76-K76)</f>
        <v>0</v>
      </c>
      <c r="M76" s="150">
        <f aca="true" t="shared" si="21" ref="M76:M137">SUM(I76-J76)</f>
        <v>15000000</v>
      </c>
    </row>
    <row r="77" spans="1:13" s="1" customFormat="1" ht="30" customHeight="1">
      <c r="A77" s="149" t="s">
        <v>800</v>
      </c>
      <c r="B77" s="143" t="s">
        <v>354</v>
      </c>
      <c r="C77" s="143" t="s">
        <v>213</v>
      </c>
      <c r="D77" s="143" t="s">
        <v>598</v>
      </c>
      <c r="E77" s="113" t="s">
        <v>705</v>
      </c>
      <c r="F77" s="113" t="s">
        <v>249</v>
      </c>
      <c r="G77" s="117" t="s">
        <v>762</v>
      </c>
      <c r="H77" s="115">
        <v>17997845</v>
      </c>
      <c r="I77" s="116">
        <v>16510000</v>
      </c>
      <c r="J77" s="116">
        <v>0</v>
      </c>
      <c r="K77" s="116">
        <v>0</v>
      </c>
      <c r="L77" s="115">
        <f t="shared" si="20"/>
        <v>0</v>
      </c>
      <c r="M77" s="150">
        <f t="shared" si="21"/>
        <v>16510000</v>
      </c>
    </row>
    <row r="78" spans="1:13" s="1" customFormat="1" ht="30" customHeight="1">
      <c r="A78" s="149" t="s">
        <v>800</v>
      </c>
      <c r="B78" s="143" t="s">
        <v>715</v>
      </c>
      <c r="C78" s="143" t="s">
        <v>213</v>
      </c>
      <c r="D78" s="143" t="s">
        <v>599</v>
      </c>
      <c r="E78" s="113" t="s">
        <v>705</v>
      </c>
      <c r="F78" s="113" t="s">
        <v>250</v>
      </c>
      <c r="G78" s="117" t="s">
        <v>763</v>
      </c>
      <c r="H78" s="115">
        <v>28572083</v>
      </c>
      <c r="I78" s="116">
        <v>25920000</v>
      </c>
      <c r="J78" s="116">
        <v>1007690.05</v>
      </c>
      <c r="K78" s="116">
        <v>0</v>
      </c>
      <c r="L78" s="115">
        <f t="shared" si="20"/>
        <v>1007690.05</v>
      </c>
      <c r="M78" s="150">
        <f t="shared" si="21"/>
        <v>24912309.95</v>
      </c>
    </row>
    <row r="79" spans="1:13" s="1" customFormat="1" ht="30" customHeight="1">
      <c r="A79" s="149" t="s">
        <v>800</v>
      </c>
      <c r="B79" s="143" t="s">
        <v>442</v>
      </c>
      <c r="C79" s="143" t="s">
        <v>213</v>
      </c>
      <c r="D79" s="143" t="s">
        <v>600</v>
      </c>
      <c r="E79" s="113" t="s">
        <v>855</v>
      </c>
      <c r="F79" s="113" t="s">
        <v>251</v>
      </c>
      <c r="G79" s="117" t="s">
        <v>764</v>
      </c>
      <c r="H79" s="115">
        <v>2400000</v>
      </c>
      <c r="I79" s="116">
        <v>2680000</v>
      </c>
      <c r="J79" s="116">
        <v>200000</v>
      </c>
      <c r="K79" s="116">
        <v>0</v>
      </c>
      <c r="L79" s="115">
        <f t="shared" si="20"/>
        <v>200000</v>
      </c>
      <c r="M79" s="150">
        <f t="shared" si="21"/>
        <v>2480000</v>
      </c>
    </row>
    <row r="80" spans="1:13" s="1" customFormat="1" ht="30" customHeight="1">
      <c r="A80" s="149" t="s">
        <v>800</v>
      </c>
      <c r="B80" s="143" t="s">
        <v>691</v>
      </c>
      <c r="C80" s="143" t="s">
        <v>213</v>
      </c>
      <c r="D80" s="143" t="s">
        <v>601</v>
      </c>
      <c r="E80" s="113" t="s">
        <v>705</v>
      </c>
      <c r="F80" s="113" t="s">
        <v>252</v>
      </c>
      <c r="G80" s="117" t="s">
        <v>765</v>
      </c>
      <c r="H80" s="115">
        <v>6100000</v>
      </c>
      <c r="I80" s="116">
        <v>5625000</v>
      </c>
      <c r="J80" s="116">
        <v>0</v>
      </c>
      <c r="K80" s="116">
        <v>0</v>
      </c>
      <c r="L80" s="115">
        <f t="shared" si="20"/>
        <v>0</v>
      </c>
      <c r="M80" s="150">
        <f t="shared" si="21"/>
        <v>5625000</v>
      </c>
    </row>
    <row r="81" spans="1:13" s="1" customFormat="1" ht="30" customHeight="1">
      <c r="A81" s="149" t="s">
        <v>800</v>
      </c>
      <c r="B81" s="143" t="s">
        <v>444</v>
      </c>
      <c r="C81" s="143" t="s">
        <v>213</v>
      </c>
      <c r="D81" s="143" t="s">
        <v>602</v>
      </c>
      <c r="E81" s="113" t="s">
        <v>705</v>
      </c>
      <c r="F81" s="113" t="s">
        <v>253</v>
      </c>
      <c r="G81" s="117" t="s">
        <v>766</v>
      </c>
      <c r="H81" s="115">
        <v>1199685</v>
      </c>
      <c r="I81" s="116">
        <v>1200000</v>
      </c>
      <c r="J81" s="116">
        <v>0</v>
      </c>
      <c r="K81" s="116">
        <v>0</v>
      </c>
      <c r="L81" s="115">
        <f t="shared" si="20"/>
        <v>0</v>
      </c>
      <c r="M81" s="150">
        <f t="shared" si="21"/>
        <v>1200000</v>
      </c>
    </row>
    <row r="82" spans="1:13" s="125" customFormat="1" ht="39.75" customHeight="1">
      <c r="A82" s="148" t="s">
        <v>767</v>
      </c>
      <c r="B82" s="126"/>
      <c r="C82" s="126"/>
      <c r="D82" s="126"/>
      <c r="E82" s="126"/>
      <c r="F82" s="126"/>
      <c r="G82" s="122"/>
      <c r="H82" s="123">
        <f aca="true" t="shared" si="22" ref="H82:M82">SUM(H83:H133)</f>
        <v>138116173</v>
      </c>
      <c r="I82" s="124">
        <f t="shared" si="22"/>
        <v>180470315</v>
      </c>
      <c r="J82" s="124">
        <f t="shared" si="22"/>
        <v>315900</v>
      </c>
      <c r="K82" s="124">
        <f t="shared" si="22"/>
        <v>9935.380000000001</v>
      </c>
      <c r="L82" s="124">
        <f t="shared" si="22"/>
        <v>305964.62</v>
      </c>
      <c r="M82" s="145">
        <f t="shared" si="22"/>
        <v>180154415</v>
      </c>
    </row>
    <row r="83" spans="1:13" s="1" customFormat="1" ht="30" customHeight="1">
      <c r="A83" s="149" t="s">
        <v>800</v>
      </c>
      <c r="B83" s="143" t="s">
        <v>803</v>
      </c>
      <c r="C83" s="143" t="s">
        <v>718</v>
      </c>
      <c r="D83" s="143" t="s">
        <v>571</v>
      </c>
      <c r="E83" s="113" t="s">
        <v>705</v>
      </c>
      <c r="F83" s="113" t="s">
        <v>254</v>
      </c>
      <c r="G83" s="118" t="s">
        <v>768</v>
      </c>
      <c r="H83" s="115">
        <v>371514</v>
      </c>
      <c r="I83" s="116">
        <v>438000</v>
      </c>
      <c r="J83" s="116">
        <v>25200</v>
      </c>
      <c r="K83" s="116">
        <v>3456.36</v>
      </c>
      <c r="L83" s="115">
        <f t="shared" si="20"/>
        <v>21743.64</v>
      </c>
      <c r="M83" s="150">
        <f t="shared" si="21"/>
        <v>412800</v>
      </c>
    </row>
    <row r="84" spans="1:13" s="1" customFormat="1" ht="30" customHeight="1">
      <c r="A84" s="149" t="s">
        <v>800</v>
      </c>
      <c r="B84" s="143" t="s">
        <v>803</v>
      </c>
      <c r="C84" s="143" t="s">
        <v>718</v>
      </c>
      <c r="D84" s="143" t="s">
        <v>572</v>
      </c>
      <c r="E84" s="113" t="s">
        <v>705</v>
      </c>
      <c r="F84" s="113" t="s">
        <v>255</v>
      </c>
      <c r="G84" s="117" t="s">
        <v>769</v>
      </c>
      <c r="H84" s="115">
        <v>3517914</v>
      </c>
      <c r="I84" s="116">
        <v>5959000</v>
      </c>
      <c r="J84" s="116">
        <v>0</v>
      </c>
      <c r="K84" s="116">
        <v>0</v>
      </c>
      <c r="L84" s="115">
        <f t="shared" si="20"/>
        <v>0</v>
      </c>
      <c r="M84" s="150">
        <f t="shared" si="21"/>
        <v>5959000</v>
      </c>
    </row>
    <row r="85" spans="1:13" s="1" customFormat="1" ht="30" customHeight="1">
      <c r="A85" s="149" t="s">
        <v>800</v>
      </c>
      <c r="B85" s="143" t="s">
        <v>603</v>
      </c>
      <c r="C85" s="143" t="s">
        <v>212</v>
      </c>
      <c r="D85" s="143" t="s">
        <v>573</v>
      </c>
      <c r="E85" s="113" t="s">
        <v>705</v>
      </c>
      <c r="F85" s="113" t="s">
        <v>256</v>
      </c>
      <c r="G85" s="118" t="s">
        <v>770</v>
      </c>
      <c r="H85" s="115">
        <v>6034794</v>
      </c>
      <c r="I85" s="116">
        <v>8848926</v>
      </c>
      <c r="J85" s="116">
        <v>230700</v>
      </c>
      <c r="K85" s="116">
        <v>6479.02</v>
      </c>
      <c r="L85" s="115">
        <f t="shared" si="20"/>
        <v>224220.98</v>
      </c>
      <c r="M85" s="150">
        <f t="shared" si="21"/>
        <v>8618226</v>
      </c>
    </row>
    <row r="86" spans="1:13" s="1" customFormat="1" ht="30" customHeight="1">
      <c r="A86" s="149" t="s">
        <v>800</v>
      </c>
      <c r="B86" s="143" t="s">
        <v>88</v>
      </c>
      <c r="C86" s="143" t="s">
        <v>718</v>
      </c>
      <c r="D86" s="143" t="s">
        <v>574</v>
      </c>
      <c r="E86" s="113" t="s">
        <v>705</v>
      </c>
      <c r="F86" s="113" t="s">
        <v>257</v>
      </c>
      <c r="G86" s="118" t="s">
        <v>931</v>
      </c>
      <c r="H86" s="115">
        <v>31689206</v>
      </c>
      <c r="I86" s="116">
        <v>29500000</v>
      </c>
      <c r="J86" s="116">
        <v>10000</v>
      </c>
      <c r="K86" s="116">
        <v>0</v>
      </c>
      <c r="L86" s="115">
        <f t="shared" si="20"/>
        <v>10000</v>
      </c>
      <c r="M86" s="150">
        <f t="shared" si="21"/>
        <v>29490000</v>
      </c>
    </row>
    <row r="87" spans="1:13" s="1" customFormat="1" ht="30" customHeight="1">
      <c r="A87" s="149" t="s">
        <v>800</v>
      </c>
      <c r="B87" s="143" t="s">
        <v>91</v>
      </c>
      <c r="C87" s="143" t="s">
        <v>705</v>
      </c>
      <c r="D87" s="143" t="s">
        <v>575</v>
      </c>
      <c r="E87" s="113" t="s">
        <v>705</v>
      </c>
      <c r="F87" s="113" t="s">
        <v>258</v>
      </c>
      <c r="G87" s="118" t="s">
        <v>513</v>
      </c>
      <c r="H87" s="115">
        <v>4303577</v>
      </c>
      <c r="I87" s="116">
        <v>10000000</v>
      </c>
      <c r="J87" s="116">
        <v>0</v>
      </c>
      <c r="K87" s="116">
        <v>0</v>
      </c>
      <c r="L87" s="115">
        <f t="shared" si="20"/>
        <v>0</v>
      </c>
      <c r="M87" s="150">
        <f t="shared" si="21"/>
        <v>10000000</v>
      </c>
    </row>
    <row r="88" spans="1:13" s="1" customFormat="1" ht="30" customHeight="1">
      <c r="A88" s="149" t="s">
        <v>800</v>
      </c>
      <c r="B88" s="143" t="s">
        <v>91</v>
      </c>
      <c r="C88" s="143" t="s">
        <v>212</v>
      </c>
      <c r="D88" s="143" t="s">
        <v>576</v>
      </c>
      <c r="E88" s="113" t="s">
        <v>705</v>
      </c>
      <c r="F88" s="113" t="s">
        <v>259</v>
      </c>
      <c r="G88" s="118" t="s">
        <v>514</v>
      </c>
      <c r="H88" s="115">
        <v>8689600</v>
      </c>
      <c r="I88" s="116">
        <v>9858600</v>
      </c>
      <c r="J88" s="116">
        <v>0</v>
      </c>
      <c r="K88" s="116">
        <v>0</v>
      </c>
      <c r="L88" s="115">
        <f t="shared" si="20"/>
        <v>0</v>
      </c>
      <c r="M88" s="150">
        <f t="shared" si="21"/>
        <v>9858600</v>
      </c>
    </row>
    <row r="89" spans="1:13" s="1" customFormat="1" ht="30" customHeight="1">
      <c r="A89" s="149" t="s">
        <v>800</v>
      </c>
      <c r="B89" s="143" t="s">
        <v>91</v>
      </c>
      <c r="C89" s="143" t="s">
        <v>94</v>
      </c>
      <c r="D89" s="143" t="s">
        <v>335</v>
      </c>
      <c r="E89" s="113" t="s">
        <v>705</v>
      </c>
      <c r="F89" s="113" t="s">
        <v>473</v>
      </c>
      <c r="G89" s="118" t="s">
        <v>910</v>
      </c>
      <c r="H89" s="115">
        <v>3626405</v>
      </c>
      <c r="I89" s="116">
        <v>4320000</v>
      </c>
      <c r="J89" s="116">
        <v>50000</v>
      </c>
      <c r="K89" s="116">
        <v>0</v>
      </c>
      <c r="L89" s="115">
        <f t="shared" si="20"/>
        <v>50000</v>
      </c>
      <c r="M89" s="150">
        <f t="shared" si="21"/>
        <v>4270000</v>
      </c>
    </row>
    <row r="90" spans="1:13" s="1" customFormat="1" ht="30" customHeight="1">
      <c r="A90" s="149" t="s">
        <v>800</v>
      </c>
      <c r="B90" s="143" t="s">
        <v>604</v>
      </c>
      <c r="C90" s="143" t="s">
        <v>606</v>
      </c>
      <c r="D90" s="143" t="s">
        <v>577</v>
      </c>
      <c r="E90" s="113" t="s">
        <v>705</v>
      </c>
      <c r="F90" s="113" t="s">
        <v>260</v>
      </c>
      <c r="G90" s="118" t="s">
        <v>515</v>
      </c>
      <c r="H90" s="115">
        <v>1657694</v>
      </c>
      <c r="I90" s="116">
        <v>1825000</v>
      </c>
      <c r="J90" s="116">
        <v>0</v>
      </c>
      <c r="K90" s="116">
        <v>0</v>
      </c>
      <c r="L90" s="115">
        <f t="shared" si="20"/>
        <v>0</v>
      </c>
      <c r="M90" s="150">
        <f t="shared" si="21"/>
        <v>1825000</v>
      </c>
    </row>
    <row r="91" spans="1:13" s="1" customFormat="1" ht="30" customHeight="1">
      <c r="A91" s="149" t="s">
        <v>800</v>
      </c>
      <c r="B91" s="143" t="s">
        <v>203</v>
      </c>
      <c r="C91" s="143" t="s">
        <v>212</v>
      </c>
      <c r="D91" s="143" t="s">
        <v>206</v>
      </c>
      <c r="E91" s="113" t="s">
        <v>705</v>
      </c>
      <c r="F91" s="113" t="s">
        <v>902</v>
      </c>
      <c r="G91" s="117" t="s">
        <v>516</v>
      </c>
      <c r="H91" s="115">
        <v>13547630</v>
      </c>
      <c r="I91" s="116">
        <v>7949600</v>
      </c>
      <c r="J91" s="116">
        <v>0</v>
      </c>
      <c r="K91" s="116">
        <v>0</v>
      </c>
      <c r="L91" s="115">
        <f t="shared" si="20"/>
        <v>0</v>
      </c>
      <c r="M91" s="150">
        <f t="shared" si="21"/>
        <v>7949600</v>
      </c>
    </row>
    <row r="92" spans="1:13" s="1" customFormat="1" ht="30" customHeight="1">
      <c r="A92" s="149" t="s">
        <v>800</v>
      </c>
      <c r="B92" s="143" t="s">
        <v>73</v>
      </c>
      <c r="C92" s="143" t="s">
        <v>705</v>
      </c>
      <c r="D92" s="143" t="s">
        <v>210</v>
      </c>
      <c r="E92" s="113" t="s">
        <v>705</v>
      </c>
      <c r="F92" s="113" t="s">
        <v>545</v>
      </c>
      <c r="G92" s="117" t="s">
        <v>517</v>
      </c>
      <c r="H92" s="115">
        <v>1880988</v>
      </c>
      <c r="I92" s="116">
        <v>8500000</v>
      </c>
      <c r="J92" s="116">
        <v>0</v>
      </c>
      <c r="K92" s="116">
        <v>0</v>
      </c>
      <c r="L92" s="115">
        <f t="shared" si="20"/>
        <v>0</v>
      </c>
      <c r="M92" s="150">
        <f t="shared" si="21"/>
        <v>8500000</v>
      </c>
    </row>
    <row r="93" spans="1:13" s="1" customFormat="1" ht="30" customHeight="1">
      <c r="A93" s="149" t="s">
        <v>800</v>
      </c>
      <c r="B93" s="143" t="s">
        <v>73</v>
      </c>
      <c r="C93" s="143" t="s">
        <v>212</v>
      </c>
      <c r="D93" s="143" t="s">
        <v>734</v>
      </c>
      <c r="E93" s="113" t="s">
        <v>705</v>
      </c>
      <c r="F93" s="113" t="s">
        <v>496</v>
      </c>
      <c r="G93" s="117" t="s">
        <v>823</v>
      </c>
      <c r="H93" s="115">
        <v>0</v>
      </c>
      <c r="I93" s="116">
        <v>4000000</v>
      </c>
      <c r="J93" s="116">
        <v>0</v>
      </c>
      <c r="K93" s="116">
        <v>0</v>
      </c>
      <c r="L93" s="115">
        <f>SUM(J93-K93)</f>
        <v>0</v>
      </c>
      <c r="M93" s="150">
        <f>SUM(I93-J93)</f>
        <v>4000000</v>
      </c>
    </row>
    <row r="94" spans="1:13" s="1" customFormat="1" ht="30" customHeight="1">
      <c r="A94" s="149" t="s">
        <v>800</v>
      </c>
      <c r="B94" s="143" t="s">
        <v>73</v>
      </c>
      <c r="C94" s="143" t="s">
        <v>212</v>
      </c>
      <c r="D94" s="143" t="s">
        <v>578</v>
      </c>
      <c r="E94" s="113" t="s">
        <v>705</v>
      </c>
      <c r="F94" s="113" t="s">
        <v>546</v>
      </c>
      <c r="G94" s="118" t="s">
        <v>518</v>
      </c>
      <c r="H94" s="115">
        <v>8900000</v>
      </c>
      <c r="I94" s="116">
        <v>0</v>
      </c>
      <c r="J94" s="116">
        <v>0</v>
      </c>
      <c r="K94" s="116">
        <v>0</v>
      </c>
      <c r="L94" s="115">
        <f t="shared" si="20"/>
        <v>0</v>
      </c>
      <c r="M94" s="150">
        <f t="shared" si="21"/>
        <v>0</v>
      </c>
    </row>
    <row r="95" spans="1:13" s="1" customFormat="1" ht="30" customHeight="1">
      <c r="A95" s="149" t="s">
        <v>800</v>
      </c>
      <c r="B95" s="143" t="s">
        <v>73</v>
      </c>
      <c r="C95" s="143" t="s">
        <v>212</v>
      </c>
      <c r="D95" s="143" t="s">
        <v>579</v>
      </c>
      <c r="E95" s="113" t="s">
        <v>705</v>
      </c>
      <c r="F95" s="113" t="s">
        <v>547</v>
      </c>
      <c r="G95" s="117" t="s">
        <v>519</v>
      </c>
      <c r="H95" s="115">
        <v>830000</v>
      </c>
      <c r="I95" s="116">
        <v>892800</v>
      </c>
      <c r="J95" s="116">
        <v>0</v>
      </c>
      <c r="K95" s="116">
        <v>0</v>
      </c>
      <c r="L95" s="115">
        <f t="shared" si="20"/>
        <v>0</v>
      </c>
      <c r="M95" s="150">
        <f t="shared" si="21"/>
        <v>892800</v>
      </c>
    </row>
    <row r="96" spans="1:13" s="1" customFormat="1" ht="30" customHeight="1">
      <c r="A96" s="149" t="s">
        <v>800</v>
      </c>
      <c r="B96" s="143" t="s">
        <v>73</v>
      </c>
      <c r="C96" s="143" t="s">
        <v>718</v>
      </c>
      <c r="D96" s="143" t="s">
        <v>580</v>
      </c>
      <c r="E96" s="113" t="s">
        <v>705</v>
      </c>
      <c r="F96" s="113" t="s">
        <v>548</v>
      </c>
      <c r="G96" s="117" t="s">
        <v>520</v>
      </c>
      <c r="H96" s="115">
        <v>1619773</v>
      </c>
      <c r="I96" s="116">
        <v>2120000</v>
      </c>
      <c r="J96" s="116">
        <v>0</v>
      </c>
      <c r="K96" s="116">
        <v>0</v>
      </c>
      <c r="L96" s="115">
        <f t="shared" si="20"/>
        <v>0</v>
      </c>
      <c r="M96" s="150">
        <f t="shared" si="21"/>
        <v>2120000</v>
      </c>
    </row>
    <row r="97" spans="1:13" s="1" customFormat="1" ht="30" customHeight="1">
      <c r="A97" s="149" t="s">
        <v>800</v>
      </c>
      <c r="B97" s="143" t="s">
        <v>73</v>
      </c>
      <c r="C97" s="143" t="s">
        <v>718</v>
      </c>
      <c r="D97" s="143" t="s">
        <v>734</v>
      </c>
      <c r="E97" s="113" t="s">
        <v>705</v>
      </c>
      <c r="F97" s="113" t="s">
        <v>497</v>
      </c>
      <c r="G97" s="117" t="s">
        <v>823</v>
      </c>
      <c r="H97" s="115">
        <v>0</v>
      </c>
      <c r="I97" s="116">
        <v>950000</v>
      </c>
      <c r="J97" s="116">
        <v>0</v>
      </c>
      <c r="K97" s="116">
        <v>0</v>
      </c>
      <c r="L97" s="115">
        <f t="shared" si="20"/>
        <v>0</v>
      </c>
      <c r="M97" s="150">
        <f t="shared" si="21"/>
        <v>950000</v>
      </c>
    </row>
    <row r="98" spans="1:13" s="1" customFormat="1" ht="30" customHeight="1">
      <c r="A98" s="149" t="s">
        <v>800</v>
      </c>
      <c r="B98" s="143" t="s">
        <v>73</v>
      </c>
      <c r="C98" s="143" t="s">
        <v>718</v>
      </c>
      <c r="D98" s="143" t="s">
        <v>581</v>
      </c>
      <c r="E98" s="113" t="s">
        <v>705</v>
      </c>
      <c r="F98" s="113" t="s">
        <v>549</v>
      </c>
      <c r="G98" s="117" t="s">
        <v>879</v>
      </c>
      <c r="H98" s="115">
        <v>10920147</v>
      </c>
      <c r="I98" s="116">
        <v>15000000</v>
      </c>
      <c r="J98" s="116">
        <v>0</v>
      </c>
      <c r="K98" s="116">
        <v>0</v>
      </c>
      <c r="L98" s="115">
        <f t="shared" si="20"/>
        <v>0</v>
      </c>
      <c r="M98" s="150">
        <f t="shared" si="21"/>
        <v>15000000</v>
      </c>
    </row>
    <row r="99" spans="1:13" s="1" customFormat="1" ht="30" customHeight="1">
      <c r="A99" s="149" t="s">
        <v>800</v>
      </c>
      <c r="B99" s="143" t="s">
        <v>73</v>
      </c>
      <c r="C99" s="143" t="s">
        <v>718</v>
      </c>
      <c r="D99" s="143" t="s">
        <v>582</v>
      </c>
      <c r="E99" s="113" t="s">
        <v>705</v>
      </c>
      <c r="F99" s="113" t="s">
        <v>550</v>
      </c>
      <c r="G99" s="118" t="s">
        <v>880</v>
      </c>
      <c r="H99" s="115">
        <v>291250</v>
      </c>
      <c r="I99" s="116">
        <v>0</v>
      </c>
      <c r="J99" s="116">
        <v>0</v>
      </c>
      <c r="K99" s="116">
        <v>0</v>
      </c>
      <c r="L99" s="115">
        <f t="shared" si="20"/>
        <v>0</v>
      </c>
      <c r="M99" s="150">
        <f t="shared" si="21"/>
        <v>0</v>
      </c>
    </row>
    <row r="100" spans="1:13" s="1" customFormat="1" ht="30" customHeight="1">
      <c r="A100" s="149" t="s">
        <v>800</v>
      </c>
      <c r="B100" s="143" t="s">
        <v>73</v>
      </c>
      <c r="C100" s="143" t="s">
        <v>607</v>
      </c>
      <c r="D100" s="143" t="s">
        <v>583</v>
      </c>
      <c r="E100" s="113" t="s">
        <v>705</v>
      </c>
      <c r="F100" s="113" t="s">
        <v>551</v>
      </c>
      <c r="G100" s="117" t="s">
        <v>881</v>
      </c>
      <c r="H100" s="115">
        <v>2316400</v>
      </c>
      <c r="I100" s="116">
        <v>2242820</v>
      </c>
      <c r="J100" s="116">
        <v>0</v>
      </c>
      <c r="K100" s="116">
        <v>0</v>
      </c>
      <c r="L100" s="115">
        <f t="shared" si="20"/>
        <v>0</v>
      </c>
      <c r="M100" s="150">
        <f t="shared" si="21"/>
        <v>2242820</v>
      </c>
    </row>
    <row r="101" spans="1:13" s="1" customFormat="1" ht="30" customHeight="1">
      <c r="A101" s="149" t="s">
        <v>800</v>
      </c>
      <c r="B101" s="143" t="s">
        <v>73</v>
      </c>
      <c r="C101" s="143" t="s">
        <v>607</v>
      </c>
      <c r="D101" s="143" t="s">
        <v>584</v>
      </c>
      <c r="E101" s="113" t="s">
        <v>705</v>
      </c>
      <c r="F101" s="113" t="s">
        <v>552</v>
      </c>
      <c r="G101" s="117" t="s">
        <v>882</v>
      </c>
      <c r="H101" s="115">
        <v>80000</v>
      </c>
      <c r="I101" s="116">
        <v>332000</v>
      </c>
      <c r="J101" s="116">
        <v>0</v>
      </c>
      <c r="K101" s="116">
        <v>0</v>
      </c>
      <c r="L101" s="115">
        <f t="shared" si="20"/>
        <v>0</v>
      </c>
      <c r="M101" s="150">
        <f t="shared" si="21"/>
        <v>332000</v>
      </c>
    </row>
    <row r="102" spans="1:13" s="1" customFormat="1" ht="30" customHeight="1">
      <c r="A102" s="149" t="s">
        <v>800</v>
      </c>
      <c r="B102" s="143" t="s">
        <v>73</v>
      </c>
      <c r="C102" s="143" t="s">
        <v>607</v>
      </c>
      <c r="D102" s="143" t="s">
        <v>585</v>
      </c>
      <c r="E102" s="113" t="s">
        <v>705</v>
      </c>
      <c r="F102" s="113" t="s">
        <v>553</v>
      </c>
      <c r="G102" s="117" t="s">
        <v>883</v>
      </c>
      <c r="H102" s="115">
        <v>1173400</v>
      </c>
      <c r="I102" s="116">
        <v>1795692</v>
      </c>
      <c r="J102" s="116">
        <v>0</v>
      </c>
      <c r="K102" s="116">
        <v>0</v>
      </c>
      <c r="L102" s="115">
        <f t="shared" si="20"/>
        <v>0</v>
      </c>
      <c r="M102" s="150">
        <f t="shared" si="21"/>
        <v>1795692</v>
      </c>
    </row>
    <row r="103" spans="1:13" s="1" customFormat="1" ht="30" customHeight="1">
      <c r="A103" s="149" t="s">
        <v>800</v>
      </c>
      <c r="B103" s="143" t="s">
        <v>73</v>
      </c>
      <c r="C103" s="143" t="s">
        <v>607</v>
      </c>
      <c r="D103" s="143" t="s">
        <v>586</v>
      </c>
      <c r="E103" s="113" t="s">
        <v>705</v>
      </c>
      <c r="F103" s="113" t="s">
        <v>554</v>
      </c>
      <c r="G103" s="117" t="s">
        <v>884</v>
      </c>
      <c r="H103" s="115">
        <v>2056344</v>
      </c>
      <c r="I103" s="116">
        <v>3196489</v>
      </c>
      <c r="J103" s="116">
        <v>0</v>
      </c>
      <c r="K103" s="116">
        <v>0</v>
      </c>
      <c r="L103" s="115">
        <f t="shared" si="20"/>
        <v>0</v>
      </c>
      <c r="M103" s="150">
        <f t="shared" si="21"/>
        <v>3196489</v>
      </c>
    </row>
    <row r="104" spans="1:13" s="1" customFormat="1" ht="30" customHeight="1">
      <c r="A104" s="149" t="s">
        <v>800</v>
      </c>
      <c r="B104" s="143" t="s">
        <v>73</v>
      </c>
      <c r="C104" s="143" t="s">
        <v>568</v>
      </c>
      <c r="D104" s="143" t="s">
        <v>587</v>
      </c>
      <c r="E104" s="113" t="s">
        <v>705</v>
      </c>
      <c r="F104" s="113" t="s">
        <v>555</v>
      </c>
      <c r="G104" s="118" t="s">
        <v>885</v>
      </c>
      <c r="H104" s="115">
        <v>0</v>
      </c>
      <c r="I104" s="116">
        <v>1992000</v>
      </c>
      <c r="J104" s="116">
        <v>0</v>
      </c>
      <c r="K104" s="116">
        <v>0</v>
      </c>
      <c r="L104" s="115">
        <f t="shared" si="20"/>
        <v>0</v>
      </c>
      <c r="M104" s="150">
        <f t="shared" si="21"/>
        <v>1992000</v>
      </c>
    </row>
    <row r="105" spans="1:13" s="1" customFormat="1" ht="30" customHeight="1">
      <c r="A105" s="149" t="s">
        <v>800</v>
      </c>
      <c r="B105" s="143" t="s">
        <v>91</v>
      </c>
      <c r="C105" s="143" t="s">
        <v>568</v>
      </c>
      <c r="D105" s="143" t="s">
        <v>735</v>
      </c>
      <c r="E105" s="113" t="s">
        <v>705</v>
      </c>
      <c r="F105" s="113" t="s">
        <v>727</v>
      </c>
      <c r="G105" s="118" t="s">
        <v>824</v>
      </c>
      <c r="H105" s="115">
        <v>0</v>
      </c>
      <c r="I105" s="116">
        <v>1000000</v>
      </c>
      <c r="J105" s="116">
        <v>0</v>
      </c>
      <c r="K105" s="116">
        <v>0</v>
      </c>
      <c r="L105" s="115">
        <f>SUM(J105-K105)</f>
        <v>0</v>
      </c>
      <c r="M105" s="150">
        <f>SUM(I105-J105)</f>
        <v>1000000</v>
      </c>
    </row>
    <row r="106" spans="1:13" s="1" customFormat="1" ht="30" customHeight="1">
      <c r="A106" s="149" t="s">
        <v>800</v>
      </c>
      <c r="B106" s="143" t="s">
        <v>73</v>
      </c>
      <c r="C106" s="143" t="s">
        <v>350</v>
      </c>
      <c r="D106" s="143" t="s">
        <v>588</v>
      </c>
      <c r="E106" s="113" t="s">
        <v>705</v>
      </c>
      <c r="F106" s="113" t="s">
        <v>556</v>
      </c>
      <c r="G106" s="118" t="s">
        <v>995</v>
      </c>
      <c r="H106" s="115">
        <v>0</v>
      </c>
      <c r="I106" s="116">
        <v>10000000</v>
      </c>
      <c r="J106" s="116">
        <v>0</v>
      </c>
      <c r="K106" s="116">
        <v>0</v>
      </c>
      <c r="L106" s="115">
        <f t="shared" si="20"/>
        <v>0</v>
      </c>
      <c r="M106" s="150">
        <f t="shared" si="21"/>
        <v>10000000</v>
      </c>
    </row>
    <row r="107" spans="1:13" s="1" customFormat="1" ht="30" customHeight="1">
      <c r="A107" s="149" t="s">
        <v>800</v>
      </c>
      <c r="B107" s="143" t="s">
        <v>73</v>
      </c>
      <c r="C107" s="143" t="s">
        <v>350</v>
      </c>
      <c r="D107" s="143" t="s">
        <v>589</v>
      </c>
      <c r="E107" s="113" t="s">
        <v>705</v>
      </c>
      <c r="F107" s="113" t="s">
        <v>905</v>
      </c>
      <c r="G107" s="117" t="s">
        <v>951</v>
      </c>
      <c r="H107" s="115">
        <v>5681801</v>
      </c>
      <c r="I107" s="116">
        <v>5773000</v>
      </c>
      <c r="J107" s="116">
        <v>0</v>
      </c>
      <c r="K107" s="116">
        <v>0</v>
      </c>
      <c r="L107" s="115">
        <f t="shared" si="20"/>
        <v>0</v>
      </c>
      <c r="M107" s="150">
        <f t="shared" si="21"/>
        <v>5773000</v>
      </c>
    </row>
    <row r="108" spans="1:13" s="1" customFormat="1" ht="30" customHeight="1">
      <c r="A108" s="149" t="s">
        <v>800</v>
      </c>
      <c r="B108" s="143" t="s">
        <v>73</v>
      </c>
      <c r="C108" s="143" t="s">
        <v>569</v>
      </c>
      <c r="D108" s="143" t="s">
        <v>590</v>
      </c>
      <c r="E108" s="113" t="s">
        <v>705</v>
      </c>
      <c r="F108" s="113" t="s">
        <v>906</v>
      </c>
      <c r="G108" s="118" t="s">
        <v>952</v>
      </c>
      <c r="H108" s="115">
        <v>0</v>
      </c>
      <c r="I108" s="116">
        <v>2000000</v>
      </c>
      <c r="J108" s="116">
        <v>0</v>
      </c>
      <c r="K108" s="116">
        <v>0</v>
      </c>
      <c r="L108" s="115">
        <f t="shared" si="20"/>
        <v>0</v>
      </c>
      <c r="M108" s="150">
        <f t="shared" si="21"/>
        <v>2000000</v>
      </c>
    </row>
    <row r="109" spans="1:13" s="1" customFormat="1" ht="30" customHeight="1">
      <c r="A109" s="149" t="s">
        <v>800</v>
      </c>
      <c r="B109" s="143" t="s">
        <v>73</v>
      </c>
      <c r="C109" s="143" t="s">
        <v>569</v>
      </c>
      <c r="D109" s="143" t="s">
        <v>591</v>
      </c>
      <c r="E109" s="113" t="s">
        <v>705</v>
      </c>
      <c r="F109" s="113" t="s">
        <v>985</v>
      </c>
      <c r="G109" s="118" t="s">
        <v>953</v>
      </c>
      <c r="H109" s="115">
        <v>3537031</v>
      </c>
      <c r="I109" s="116">
        <v>5273900</v>
      </c>
      <c r="J109" s="116">
        <v>0</v>
      </c>
      <c r="K109" s="116">
        <v>0</v>
      </c>
      <c r="L109" s="115">
        <f t="shared" si="20"/>
        <v>0</v>
      </c>
      <c r="M109" s="150">
        <f t="shared" si="21"/>
        <v>5273900</v>
      </c>
    </row>
    <row r="110" spans="1:13" s="1" customFormat="1" ht="30" customHeight="1">
      <c r="A110" s="149" t="s">
        <v>800</v>
      </c>
      <c r="B110" s="143" t="s">
        <v>354</v>
      </c>
      <c r="C110" s="143" t="s">
        <v>568</v>
      </c>
      <c r="D110" s="143" t="s">
        <v>592</v>
      </c>
      <c r="E110" s="113" t="s">
        <v>705</v>
      </c>
      <c r="F110" s="113" t="s">
        <v>986</v>
      </c>
      <c r="G110" s="117" t="s">
        <v>404</v>
      </c>
      <c r="H110" s="115">
        <v>3463540</v>
      </c>
      <c r="I110" s="116">
        <v>5799000</v>
      </c>
      <c r="J110" s="116">
        <v>0</v>
      </c>
      <c r="K110" s="116">
        <v>0</v>
      </c>
      <c r="L110" s="115">
        <f t="shared" si="20"/>
        <v>0</v>
      </c>
      <c r="M110" s="150">
        <f t="shared" si="21"/>
        <v>5799000</v>
      </c>
    </row>
    <row r="111" spans="1:13" s="1" customFormat="1" ht="30" customHeight="1">
      <c r="A111" s="149" t="s">
        <v>800</v>
      </c>
      <c r="B111" s="143" t="s">
        <v>354</v>
      </c>
      <c r="C111" s="143" t="s">
        <v>570</v>
      </c>
      <c r="D111" s="143" t="s">
        <v>593</v>
      </c>
      <c r="E111" s="113" t="s">
        <v>705</v>
      </c>
      <c r="F111" s="113" t="s">
        <v>987</v>
      </c>
      <c r="G111" s="117" t="s">
        <v>405</v>
      </c>
      <c r="H111" s="115">
        <v>2378248</v>
      </c>
      <c r="I111" s="116">
        <v>3085000</v>
      </c>
      <c r="J111" s="116">
        <v>0</v>
      </c>
      <c r="K111" s="116">
        <v>0</v>
      </c>
      <c r="L111" s="115">
        <f t="shared" si="20"/>
        <v>0</v>
      </c>
      <c r="M111" s="150">
        <f t="shared" si="21"/>
        <v>3085000</v>
      </c>
    </row>
    <row r="112" spans="1:13" s="1" customFormat="1" ht="30" customHeight="1">
      <c r="A112" s="149" t="s">
        <v>800</v>
      </c>
      <c r="B112" s="143" t="s">
        <v>605</v>
      </c>
      <c r="C112" s="143" t="s">
        <v>361</v>
      </c>
      <c r="D112" s="143" t="s">
        <v>594</v>
      </c>
      <c r="E112" s="113" t="s">
        <v>705</v>
      </c>
      <c r="F112" s="113" t="s">
        <v>988</v>
      </c>
      <c r="G112" s="117" t="s">
        <v>736</v>
      </c>
      <c r="H112" s="115">
        <v>142388</v>
      </c>
      <c r="I112" s="116">
        <v>1880000</v>
      </c>
      <c r="J112" s="116">
        <v>0</v>
      </c>
      <c r="K112" s="116">
        <v>0</v>
      </c>
      <c r="L112" s="115">
        <f t="shared" si="20"/>
        <v>0</v>
      </c>
      <c r="M112" s="150">
        <f t="shared" si="21"/>
        <v>1880000</v>
      </c>
    </row>
    <row r="113" spans="1:13" s="1" customFormat="1" ht="30" customHeight="1">
      <c r="A113" s="149" t="s">
        <v>800</v>
      </c>
      <c r="B113" s="143" t="s">
        <v>90</v>
      </c>
      <c r="C113" s="143" t="s">
        <v>570</v>
      </c>
      <c r="D113" s="143" t="s">
        <v>116</v>
      </c>
      <c r="E113" s="113" t="s">
        <v>705</v>
      </c>
      <c r="F113" s="113" t="s">
        <v>989</v>
      </c>
      <c r="G113" s="118" t="s">
        <v>737</v>
      </c>
      <c r="H113" s="115">
        <v>479399</v>
      </c>
      <c r="I113" s="116">
        <v>859900</v>
      </c>
      <c r="J113" s="116">
        <v>0</v>
      </c>
      <c r="K113" s="116">
        <v>0</v>
      </c>
      <c r="L113" s="115">
        <f t="shared" si="20"/>
        <v>0</v>
      </c>
      <c r="M113" s="150">
        <f t="shared" si="21"/>
        <v>859900</v>
      </c>
    </row>
    <row r="114" spans="1:13" s="1" customFormat="1" ht="30" customHeight="1">
      <c r="A114" s="149" t="s">
        <v>800</v>
      </c>
      <c r="B114" s="143" t="s">
        <v>691</v>
      </c>
      <c r="C114" s="143" t="s">
        <v>705</v>
      </c>
      <c r="D114" s="143" t="s">
        <v>117</v>
      </c>
      <c r="E114" s="113" t="s">
        <v>705</v>
      </c>
      <c r="F114" s="113" t="s">
        <v>990</v>
      </c>
      <c r="G114" s="117" t="s">
        <v>738</v>
      </c>
      <c r="H114" s="115">
        <v>395282</v>
      </c>
      <c r="I114" s="116">
        <v>2500000</v>
      </c>
      <c r="J114" s="116">
        <v>0</v>
      </c>
      <c r="K114" s="116">
        <v>0</v>
      </c>
      <c r="L114" s="115">
        <f t="shared" si="20"/>
        <v>0</v>
      </c>
      <c r="M114" s="150">
        <f t="shared" si="21"/>
        <v>2500000</v>
      </c>
    </row>
    <row r="115" spans="1:13" s="1" customFormat="1" ht="30" customHeight="1">
      <c r="A115" s="149" t="s">
        <v>800</v>
      </c>
      <c r="B115" s="143" t="s">
        <v>691</v>
      </c>
      <c r="C115" s="143" t="s">
        <v>212</v>
      </c>
      <c r="D115" s="143" t="s">
        <v>118</v>
      </c>
      <c r="E115" s="113" t="s">
        <v>705</v>
      </c>
      <c r="F115" s="113" t="s">
        <v>991</v>
      </c>
      <c r="G115" s="117" t="s">
        <v>739</v>
      </c>
      <c r="H115" s="115">
        <v>14001060</v>
      </c>
      <c r="I115" s="116">
        <v>13387269</v>
      </c>
      <c r="J115" s="116">
        <v>0</v>
      </c>
      <c r="K115" s="116">
        <v>0</v>
      </c>
      <c r="L115" s="115">
        <f t="shared" si="20"/>
        <v>0</v>
      </c>
      <c r="M115" s="150">
        <f t="shared" si="21"/>
        <v>13387269</v>
      </c>
    </row>
    <row r="116" spans="1:13" s="1" customFormat="1" ht="30" customHeight="1">
      <c r="A116" s="149" t="s">
        <v>800</v>
      </c>
      <c r="B116" s="143" t="s">
        <v>444</v>
      </c>
      <c r="C116" s="143" t="s">
        <v>718</v>
      </c>
      <c r="D116" s="143" t="s">
        <v>119</v>
      </c>
      <c r="E116" s="113" t="s">
        <v>705</v>
      </c>
      <c r="F116" s="113" t="s">
        <v>992</v>
      </c>
      <c r="G116" s="117" t="s">
        <v>740</v>
      </c>
      <c r="H116" s="115">
        <v>0</v>
      </c>
      <c r="I116" s="116">
        <v>342000</v>
      </c>
      <c r="J116" s="116">
        <v>0</v>
      </c>
      <c r="K116" s="116">
        <v>0</v>
      </c>
      <c r="L116" s="115">
        <f t="shared" si="20"/>
        <v>0</v>
      </c>
      <c r="M116" s="150">
        <f t="shared" si="21"/>
        <v>342000</v>
      </c>
    </row>
    <row r="117" spans="1:13" s="1" customFormat="1" ht="30" customHeight="1">
      <c r="A117" s="149" t="s">
        <v>800</v>
      </c>
      <c r="B117" s="143" t="s">
        <v>691</v>
      </c>
      <c r="C117" s="143" t="s">
        <v>607</v>
      </c>
      <c r="D117" s="143" t="s">
        <v>120</v>
      </c>
      <c r="E117" s="113" t="s">
        <v>705</v>
      </c>
      <c r="F117" s="113" t="s">
        <v>993</v>
      </c>
      <c r="G117" s="117" t="s">
        <v>741</v>
      </c>
      <c r="H117" s="115">
        <v>20000</v>
      </c>
      <c r="I117" s="116">
        <v>560000</v>
      </c>
      <c r="J117" s="116">
        <v>0</v>
      </c>
      <c r="K117" s="116">
        <v>0</v>
      </c>
      <c r="L117" s="115">
        <f t="shared" si="20"/>
        <v>0</v>
      </c>
      <c r="M117" s="150">
        <f t="shared" si="21"/>
        <v>560000</v>
      </c>
    </row>
    <row r="118" spans="1:13" s="1" customFormat="1" ht="30" customHeight="1">
      <c r="A118" s="149" t="s">
        <v>800</v>
      </c>
      <c r="B118" s="143" t="s">
        <v>691</v>
      </c>
      <c r="C118" s="143" t="s">
        <v>568</v>
      </c>
      <c r="D118" s="143" t="s">
        <v>121</v>
      </c>
      <c r="E118" s="113" t="s">
        <v>705</v>
      </c>
      <c r="F118" s="113" t="s">
        <v>994</v>
      </c>
      <c r="G118" s="117" t="s">
        <v>742</v>
      </c>
      <c r="H118" s="115">
        <v>755249</v>
      </c>
      <c r="I118" s="116">
        <v>1166000</v>
      </c>
      <c r="J118" s="116">
        <v>0</v>
      </c>
      <c r="K118" s="116">
        <v>0</v>
      </c>
      <c r="L118" s="115">
        <f t="shared" si="20"/>
        <v>0</v>
      </c>
      <c r="M118" s="150">
        <f t="shared" si="21"/>
        <v>1166000</v>
      </c>
    </row>
    <row r="119" spans="1:13" s="1" customFormat="1" ht="30" customHeight="1">
      <c r="A119" s="149" t="s">
        <v>800</v>
      </c>
      <c r="B119" s="143" t="s">
        <v>691</v>
      </c>
      <c r="C119" s="143" t="s">
        <v>350</v>
      </c>
      <c r="D119" s="143" t="s">
        <v>122</v>
      </c>
      <c r="E119" s="113" t="s">
        <v>705</v>
      </c>
      <c r="F119" s="113" t="s">
        <v>19</v>
      </c>
      <c r="G119" s="117" t="s">
        <v>615</v>
      </c>
      <c r="H119" s="115">
        <v>495080</v>
      </c>
      <c r="I119" s="116">
        <v>488000</v>
      </c>
      <c r="J119" s="116">
        <v>0</v>
      </c>
      <c r="K119" s="116">
        <v>0</v>
      </c>
      <c r="L119" s="115">
        <f t="shared" si="20"/>
        <v>0</v>
      </c>
      <c r="M119" s="150">
        <f t="shared" si="21"/>
        <v>488000</v>
      </c>
    </row>
    <row r="120" spans="1:13" s="1" customFormat="1" ht="30" customHeight="1">
      <c r="A120" s="149" t="s">
        <v>800</v>
      </c>
      <c r="B120" s="143" t="s">
        <v>691</v>
      </c>
      <c r="C120" s="143" t="s">
        <v>569</v>
      </c>
      <c r="D120" s="143" t="s">
        <v>123</v>
      </c>
      <c r="E120" s="113" t="s">
        <v>705</v>
      </c>
      <c r="F120" s="113" t="s">
        <v>20</v>
      </c>
      <c r="G120" s="117" t="s">
        <v>916</v>
      </c>
      <c r="H120" s="115">
        <v>137585</v>
      </c>
      <c r="I120" s="116">
        <v>496200</v>
      </c>
      <c r="J120" s="116">
        <v>0</v>
      </c>
      <c r="K120" s="116">
        <v>0</v>
      </c>
      <c r="L120" s="115">
        <f t="shared" si="20"/>
        <v>0</v>
      </c>
      <c r="M120" s="150">
        <f t="shared" si="21"/>
        <v>496200</v>
      </c>
    </row>
    <row r="121" spans="1:13" s="1" customFormat="1" ht="30" customHeight="1">
      <c r="A121" s="149" t="s">
        <v>800</v>
      </c>
      <c r="B121" s="143" t="s">
        <v>691</v>
      </c>
      <c r="C121" s="143" t="s">
        <v>570</v>
      </c>
      <c r="D121" s="143" t="s">
        <v>124</v>
      </c>
      <c r="E121" s="113" t="s">
        <v>705</v>
      </c>
      <c r="F121" s="113" t="s">
        <v>21</v>
      </c>
      <c r="G121" s="117" t="s">
        <v>917</v>
      </c>
      <c r="H121" s="115">
        <v>254899</v>
      </c>
      <c r="I121" s="116">
        <v>493600</v>
      </c>
      <c r="J121" s="116">
        <v>0</v>
      </c>
      <c r="K121" s="116">
        <v>0</v>
      </c>
      <c r="L121" s="115">
        <f t="shared" si="20"/>
        <v>0</v>
      </c>
      <c r="M121" s="150">
        <f t="shared" si="21"/>
        <v>493600</v>
      </c>
    </row>
    <row r="122" spans="1:13" s="1" customFormat="1" ht="30" customHeight="1">
      <c r="A122" s="149" t="s">
        <v>800</v>
      </c>
      <c r="B122" s="143" t="s">
        <v>691</v>
      </c>
      <c r="C122" s="143" t="s">
        <v>606</v>
      </c>
      <c r="D122" s="143" t="s">
        <v>125</v>
      </c>
      <c r="E122" s="113" t="s">
        <v>705</v>
      </c>
      <c r="F122" s="113" t="s">
        <v>681</v>
      </c>
      <c r="G122" s="117" t="s">
        <v>856</v>
      </c>
      <c r="H122" s="115">
        <v>541061</v>
      </c>
      <c r="I122" s="116">
        <v>990000</v>
      </c>
      <c r="J122" s="116">
        <v>0</v>
      </c>
      <c r="K122" s="116">
        <v>0</v>
      </c>
      <c r="L122" s="115">
        <f t="shared" si="20"/>
        <v>0</v>
      </c>
      <c r="M122" s="150">
        <f t="shared" si="21"/>
        <v>990000</v>
      </c>
    </row>
    <row r="123" spans="1:13" s="1" customFormat="1" ht="30" customHeight="1">
      <c r="A123" s="149" t="s">
        <v>800</v>
      </c>
      <c r="B123" s="143" t="s">
        <v>691</v>
      </c>
      <c r="C123" s="143" t="s">
        <v>361</v>
      </c>
      <c r="D123" s="143" t="s">
        <v>126</v>
      </c>
      <c r="E123" s="113" t="s">
        <v>705</v>
      </c>
      <c r="F123" s="113" t="s">
        <v>682</v>
      </c>
      <c r="G123" s="117" t="s">
        <v>918</v>
      </c>
      <c r="H123" s="115">
        <v>0</v>
      </c>
      <c r="I123" s="116">
        <v>475000</v>
      </c>
      <c r="J123" s="116">
        <v>0</v>
      </c>
      <c r="K123" s="116">
        <v>0</v>
      </c>
      <c r="L123" s="115">
        <f t="shared" si="20"/>
        <v>0</v>
      </c>
      <c r="M123" s="150">
        <f t="shared" si="21"/>
        <v>475000</v>
      </c>
    </row>
    <row r="124" spans="1:13" s="1" customFormat="1" ht="30" customHeight="1">
      <c r="A124" s="149" t="s">
        <v>800</v>
      </c>
      <c r="B124" s="143" t="s">
        <v>444</v>
      </c>
      <c r="C124" s="143" t="s">
        <v>705</v>
      </c>
      <c r="D124" s="143" t="s">
        <v>127</v>
      </c>
      <c r="E124" s="113" t="s">
        <v>705</v>
      </c>
      <c r="F124" s="113" t="s">
        <v>683</v>
      </c>
      <c r="G124" s="118" t="s">
        <v>919</v>
      </c>
      <c r="H124" s="115">
        <v>325020</v>
      </c>
      <c r="I124" s="116">
        <v>700000</v>
      </c>
      <c r="J124" s="116">
        <v>0</v>
      </c>
      <c r="K124" s="116">
        <v>0</v>
      </c>
      <c r="L124" s="115">
        <f t="shared" si="20"/>
        <v>0</v>
      </c>
      <c r="M124" s="150">
        <f t="shared" si="21"/>
        <v>700000</v>
      </c>
    </row>
    <row r="125" spans="1:13" s="1" customFormat="1" ht="30" customHeight="1">
      <c r="A125" s="149" t="s">
        <v>800</v>
      </c>
      <c r="B125" s="143" t="s">
        <v>444</v>
      </c>
      <c r="C125" s="143" t="s">
        <v>212</v>
      </c>
      <c r="D125" s="143" t="s">
        <v>128</v>
      </c>
      <c r="E125" s="113" t="s">
        <v>705</v>
      </c>
      <c r="F125" s="113" t="s">
        <v>684</v>
      </c>
      <c r="G125" s="117" t="s">
        <v>171</v>
      </c>
      <c r="H125" s="115">
        <v>600000</v>
      </c>
      <c r="I125" s="116">
        <v>800000</v>
      </c>
      <c r="J125" s="116">
        <v>0</v>
      </c>
      <c r="K125" s="116">
        <v>0</v>
      </c>
      <c r="L125" s="115">
        <f t="shared" si="20"/>
        <v>0</v>
      </c>
      <c r="M125" s="150">
        <f t="shared" si="21"/>
        <v>800000</v>
      </c>
    </row>
    <row r="126" spans="1:13" s="1" customFormat="1" ht="30" customHeight="1">
      <c r="A126" s="149" t="s">
        <v>800</v>
      </c>
      <c r="B126" s="143" t="s">
        <v>444</v>
      </c>
      <c r="C126" s="143" t="s">
        <v>718</v>
      </c>
      <c r="D126" s="143" t="s">
        <v>129</v>
      </c>
      <c r="E126" s="113" t="s">
        <v>705</v>
      </c>
      <c r="F126" s="113" t="s">
        <v>685</v>
      </c>
      <c r="G126" s="118" t="s">
        <v>172</v>
      </c>
      <c r="H126" s="115">
        <v>273250</v>
      </c>
      <c r="I126" s="116">
        <v>550000</v>
      </c>
      <c r="J126" s="116">
        <v>0</v>
      </c>
      <c r="K126" s="116">
        <v>0</v>
      </c>
      <c r="L126" s="115">
        <f t="shared" si="20"/>
        <v>0</v>
      </c>
      <c r="M126" s="150">
        <f t="shared" si="21"/>
        <v>550000</v>
      </c>
    </row>
    <row r="127" spans="1:13" s="1" customFormat="1" ht="30" customHeight="1">
      <c r="A127" s="149" t="s">
        <v>800</v>
      </c>
      <c r="B127" s="143" t="s">
        <v>444</v>
      </c>
      <c r="C127" s="143" t="s">
        <v>607</v>
      </c>
      <c r="D127" s="143" t="s">
        <v>130</v>
      </c>
      <c r="E127" s="113" t="s">
        <v>705</v>
      </c>
      <c r="F127" s="113" t="s">
        <v>686</v>
      </c>
      <c r="G127" s="118" t="s">
        <v>173</v>
      </c>
      <c r="H127" s="115">
        <v>24796</v>
      </c>
      <c r="I127" s="116">
        <v>500000</v>
      </c>
      <c r="J127" s="116">
        <v>0</v>
      </c>
      <c r="K127" s="116">
        <v>0</v>
      </c>
      <c r="L127" s="115">
        <f t="shared" si="20"/>
        <v>0</v>
      </c>
      <c r="M127" s="150">
        <f t="shared" si="21"/>
        <v>500000</v>
      </c>
    </row>
    <row r="128" spans="1:13" s="1" customFormat="1" ht="30" customHeight="1">
      <c r="A128" s="149" t="s">
        <v>800</v>
      </c>
      <c r="B128" s="143" t="s">
        <v>444</v>
      </c>
      <c r="C128" s="143" t="s">
        <v>568</v>
      </c>
      <c r="D128" s="143" t="s">
        <v>131</v>
      </c>
      <c r="E128" s="113" t="s">
        <v>705</v>
      </c>
      <c r="F128" s="113" t="s">
        <v>687</v>
      </c>
      <c r="G128" s="118" t="s">
        <v>174</v>
      </c>
      <c r="H128" s="115">
        <v>250000</v>
      </c>
      <c r="I128" s="116">
        <v>250000</v>
      </c>
      <c r="J128" s="116">
        <v>0</v>
      </c>
      <c r="K128" s="116">
        <v>0</v>
      </c>
      <c r="L128" s="115">
        <f t="shared" si="20"/>
        <v>0</v>
      </c>
      <c r="M128" s="150">
        <f t="shared" si="21"/>
        <v>250000</v>
      </c>
    </row>
    <row r="129" spans="1:13" s="1" customFormat="1" ht="30" customHeight="1">
      <c r="A129" s="149" t="s">
        <v>800</v>
      </c>
      <c r="B129" s="143" t="s">
        <v>444</v>
      </c>
      <c r="C129" s="143" t="s">
        <v>350</v>
      </c>
      <c r="D129" s="143" t="s">
        <v>658</v>
      </c>
      <c r="E129" s="113" t="s">
        <v>705</v>
      </c>
      <c r="F129" s="113" t="s">
        <v>688</v>
      </c>
      <c r="G129" s="118" t="s">
        <v>956</v>
      </c>
      <c r="H129" s="115">
        <v>273800</v>
      </c>
      <c r="I129" s="116">
        <v>300000</v>
      </c>
      <c r="J129" s="116">
        <v>0</v>
      </c>
      <c r="K129" s="116">
        <v>0</v>
      </c>
      <c r="L129" s="115">
        <f t="shared" si="20"/>
        <v>0</v>
      </c>
      <c r="M129" s="150">
        <f t="shared" si="21"/>
        <v>300000</v>
      </c>
    </row>
    <row r="130" spans="1:13" s="1" customFormat="1" ht="30" customHeight="1">
      <c r="A130" s="149" t="s">
        <v>800</v>
      </c>
      <c r="B130" s="143" t="s">
        <v>444</v>
      </c>
      <c r="C130" s="143" t="s">
        <v>570</v>
      </c>
      <c r="D130" s="143" t="s">
        <v>659</v>
      </c>
      <c r="E130" s="113" t="s">
        <v>705</v>
      </c>
      <c r="F130" s="113" t="s">
        <v>689</v>
      </c>
      <c r="G130" s="118" t="s">
        <v>957</v>
      </c>
      <c r="H130" s="115">
        <v>169000</v>
      </c>
      <c r="I130" s="116">
        <v>550000</v>
      </c>
      <c r="J130" s="116">
        <v>0</v>
      </c>
      <c r="K130" s="116">
        <v>0</v>
      </c>
      <c r="L130" s="115">
        <f t="shared" si="20"/>
        <v>0</v>
      </c>
      <c r="M130" s="150">
        <f t="shared" si="21"/>
        <v>550000</v>
      </c>
    </row>
    <row r="131" spans="1:13" s="1" customFormat="1" ht="30" customHeight="1">
      <c r="A131" s="149" t="s">
        <v>800</v>
      </c>
      <c r="B131" s="143" t="s">
        <v>444</v>
      </c>
      <c r="C131" s="143" t="s">
        <v>606</v>
      </c>
      <c r="D131" s="143" t="s">
        <v>660</v>
      </c>
      <c r="E131" s="113" t="s">
        <v>705</v>
      </c>
      <c r="F131" s="113" t="s">
        <v>274</v>
      </c>
      <c r="G131" s="118" t="s">
        <v>958</v>
      </c>
      <c r="H131" s="115">
        <v>198011</v>
      </c>
      <c r="I131" s="116">
        <v>283000</v>
      </c>
      <c r="J131" s="116">
        <v>0</v>
      </c>
      <c r="K131" s="116">
        <v>0</v>
      </c>
      <c r="L131" s="115">
        <f t="shared" si="20"/>
        <v>0</v>
      </c>
      <c r="M131" s="150">
        <f t="shared" si="21"/>
        <v>283000</v>
      </c>
    </row>
    <row r="132" spans="1:13" s="1" customFormat="1" ht="30" customHeight="1">
      <c r="A132" s="149" t="s">
        <v>800</v>
      </c>
      <c r="B132" s="143" t="s">
        <v>444</v>
      </c>
      <c r="C132" s="143" t="s">
        <v>361</v>
      </c>
      <c r="D132" s="143" t="s">
        <v>661</v>
      </c>
      <c r="E132" s="113" t="s">
        <v>705</v>
      </c>
      <c r="F132" s="113" t="s">
        <v>275</v>
      </c>
      <c r="G132" s="118" t="s">
        <v>959</v>
      </c>
      <c r="H132" s="115">
        <v>113037</v>
      </c>
      <c r="I132" s="116">
        <v>150000</v>
      </c>
      <c r="J132" s="116">
        <v>0</v>
      </c>
      <c r="K132" s="116">
        <v>0</v>
      </c>
      <c r="L132" s="115">
        <f t="shared" si="20"/>
        <v>0</v>
      </c>
      <c r="M132" s="150">
        <f t="shared" si="21"/>
        <v>150000</v>
      </c>
    </row>
    <row r="133" spans="1:13" s="1" customFormat="1" ht="30" customHeight="1">
      <c r="A133" s="149" t="s">
        <v>800</v>
      </c>
      <c r="B133" s="143" t="s">
        <v>710</v>
      </c>
      <c r="C133" s="143" t="s">
        <v>212</v>
      </c>
      <c r="D133" s="143" t="s">
        <v>662</v>
      </c>
      <c r="E133" s="113" t="s">
        <v>705</v>
      </c>
      <c r="F133" s="113" t="s">
        <v>276</v>
      </c>
      <c r="G133" s="118" t="s">
        <v>960</v>
      </c>
      <c r="H133" s="115">
        <v>100000</v>
      </c>
      <c r="I133" s="116">
        <v>97519</v>
      </c>
      <c r="J133" s="116">
        <v>0</v>
      </c>
      <c r="K133" s="116">
        <v>0</v>
      </c>
      <c r="L133" s="115">
        <f t="shared" si="20"/>
        <v>0</v>
      </c>
      <c r="M133" s="150">
        <f t="shared" si="21"/>
        <v>97519</v>
      </c>
    </row>
    <row r="134" spans="1:13" s="125" customFormat="1" ht="39.75" customHeight="1">
      <c r="A134" s="148" t="s">
        <v>961</v>
      </c>
      <c r="B134" s="126"/>
      <c r="C134" s="126"/>
      <c r="D134" s="126"/>
      <c r="E134" s="126"/>
      <c r="F134" s="126"/>
      <c r="G134" s="122"/>
      <c r="H134" s="123">
        <f aca="true" t="shared" si="23" ref="H134:M134">SUM(H135)</f>
        <v>64885441</v>
      </c>
      <c r="I134" s="124">
        <f t="shared" si="23"/>
        <v>63006084</v>
      </c>
      <c r="J134" s="124">
        <f t="shared" si="23"/>
        <v>1711706.54</v>
      </c>
      <c r="K134" s="124">
        <f t="shared" si="23"/>
        <v>1711706.54</v>
      </c>
      <c r="L134" s="124">
        <f t="shared" si="23"/>
        <v>0</v>
      </c>
      <c r="M134" s="145">
        <f t="shared" si="23"/>
        <v>61294377.46</v>
      </c>
    </row>
    <row r="135" spans="1:13" s="1" customFormat="1" ht="30" customHeight="1">
      <c r="A135" s="149" t="s">
        <v>800</v>
      </c>
      <c r="B135" s="143" t="s">
        <v>88</v>
      </c>
      <c r="C135" s="143" t="s">
        <v>212</v>
      </c>
      <c r="D135" s="143" t="s">
        <v>663</v>
      </c>
      <c r="E135" s="113" t="s">
        <v>705</v>
      </c>
      <c r="F135" s="113" t="s">
        <v>277</v>
      </c>
      <c r="G135" s="117" t="s">
        <v>962</v>
      </c>
      <c r="H135" s="115">
        <v>64885441</v>
      </c>
      <c r="I135" s="116">
        <v>63006084</v>
      </c>
      <c r="J135" s="116">
        <v>1711706.54</v>
      </c>
      <c r="K135" s="116">
        <v>1711706.54</v>
      </c>
      <c r="L135" s="115">
        <f t="shared" si="20"/>
        <v>0</v>
      </c>
      <c r="M135" s="150">
        <f t="shared" si="21"/>
        <v>61294377.46</v>
      </c>
    </row>
    <row r="136" spans="1:13" s="125" customFormat="1" ht="39.75" customHeight="1">
      <c r="A136" s="148" t="s">
        <v>963</v>
      </c>
      <c r="B136" s="126"/>
      <c r="C136" s="126"/>
      <c r="D136" s="126"/>
      <c r="E136" s="126"/>
      <c r="F136" s="126"/>
      <c r="G136" s="122"/>
      <c r="H136" s="123">
        <f aca="true" t="shared" si="24" ref="H136:M136">SUM(H137:H140)</f>
        <v>164899105</v>
      </c>
      <c r="I136" s="124">
        <f t="shared" si="24"/>
        <v>90000000</v>
      </c>
      <c r="J136" s="124">
        <f t="shared" si="24"/>
        <v>0</v>
      </c>
      <c r="K136" s="124">
        <f t="shared" si="24"/>
        <v>0</v>
      </c>
      <c r="L136" s="124">
        <f t="shared" si="24"/>
        <v>0</v>
      </c>
      <c r="M136" s="145">
        <f t="shared" si="24"/>
        <v>90000000</v>
      </c>
    </row>
    <row r="137" spans="1:13" s="1" customFormat="1" ht="30" customHeight="1">
      <c r="A137" s="149" t="s">
        <v>800</v>
      </c>
      <c r="B137" s="143" t="s">
        <v>664</v>
      </c>
      <c r="C137" s="143" t="s">
        <v>946</v>
      </c>
      <c r="D137" s="143" t="s">
        <v>665</v>
      </c>
      <c r="E137" s="113" t="s">
        <v>705</v>
      </c>
      <c r="F137" s="113" t="s">
        <v>278</v>
      </c>
      <c r="G137" s="117" t="s">
        <v>61</v>
      </c>
      <c r="H137" s="115">
        <v>152013623</v>
      </c>
      <c r="I137" s="116">
        <v>75770000</v>
      </c>
      <c r="J137" s="116">
        <v>0</v>
      </c>
      <c r="K137" s="116">
        <v>0</v>
      </c>
      <c r="L137" s="115">
        <f t="shared" si="20"/>
        <v>0</v>
      </c>
      <c r="M137" s="150">
        <f t="shared" si="21"/>
        <v>75770000</v>
      </c>
    </row>
    <row r="138" spans="1:13" s="1" customFormat="1" ht="30" customHeight="1">
      <c r="A138" s="149" t="s">
        <v>800</v>
      </c>
      <c r="B138" s="143" t="s">
        <v>664</v>
      </c>
      <c r="C138" s="143" t="s">
        <v>946</v>
      </c>
      <c r="D138" s="143" t="s">
        <v>666</v>
      </c>
      <c r="E138" s="113" t="s">
        <v>705</v>
      </c>
      <c r="F138" s="113" t="s">
        <v>279</v>
      </c>
      <c r="G138" s="117" t="s">
        <v>62</v>
      </c>
      <c r="H138" s="115">
        <v>2997500</v>
      </c>
      <c r="I138" s="116">
        <v>9200000</v>
      </c>
      <c r="J138" s="116">
        <v>0</v>
      </c>
      <c r="K138" s="116">
        <v>0</v>
      </c>
      <c r="L138" s="115">
        <f aca="true" t="shared" si="25" ref="L138:L204">SUM(J138-K138)</f>
        <v>0</v>
      </c>
      <c r="M138" s="150">
        <f aca="true" t="shared" si="26" ref="M138:M204">SUM(I138-J138)</f>
        <v>9200000</v>
      </c>
    </row>
    <row r="139" spans="1:13" s="1" customFormat="1" ht="30" customHeight="1">
      <c r="A139" s="149" t="s">
        <v>800</v>
      </c>
      <c r="B139" s="143" t="s">
        <v>664</v>
      </c>
      <c r="C139" s="143" t="s">
        <v>946</v>
      </c>
      <c r="D139" s="143" t="s">
        <v>667</v>
      </c>
      <c r="E139" s="113" t="s">
        <v>705</v>
      </c>
      <c r="F139" s="113" t="s">
        <v>280</v>
      </c>
      <c r="G139" s="117" t="s">
        <v>63</v>
      </c>
      <c r="H139" s="115">
        <v>430000</v>
      </c>
      <c r="I139" s="116">
        <v>3300000</v>
      </c>
      <c r="J139" s="116">
        <v>0</v>
      </c>
      <c r="K139" s="116">
        <v>0</v>
      </c>
      <c r="L139" s="115">
        <f t="shared" si="25"/>
        <v>0</v>
      </c>
      <c r="M139" s="150">
        <f t="shared" si="26"/>
        <v>3300000</v>
      </c>
    </row>
    <row r="140" spans="1:13" s="1" customFormat="1" ht="30" customHeight="1">
      <c r="A140" s="149" t="s">
        <v>800</v>
      </c>
      <c r="B140" s="143" t="s">
        <v>664</v>
      </c>
      <c r="C140" s="143" t="s">
        <v>946</v>
      </c>
      <c r="D140" s="143" t="s">
        <v>668</v>
      </c>
      <c r="E140" s="113" t="s">
        <v>705</v>
      </c>
      <c r="F140" s="113" t="s">
        <v>281</v>
      </c>
      <c r="G140" s="117" t="s">
        <v>64</v>
      </c>
      <c r="H140" s="115">
        <v>9457982</v>
      </c>
      <c r="I140" s="116">
        <v>1730000</v>
      </c>
      <c r="J140" s="116">
        <v>0</v>
      </c>
      <c r="K140" s="116">
        <v>0</v>
      </c>
      <c r="L140" s="115">
        <f t="shared" si="25"/>
        <v>0</v>
      </c>
      <c r="M140" s="150">
        <f t="shared" si="26"/>
        <v>1730000</v>
      </c>
    </row>
    <row r="141" spans="1:13" s="125" customFormat="1" ht="39.75" customHeight="1">
      <c r="A141" s="148" t="s">
        <v>65</v>
      </c>
      <c r="B141" s="126"/>
      <c r="C141" s="126"/>
      <c r="D141" s="126"/>
      <c r="E141" s="126"/>
      <c r="F141" s="126"/>
      <c r="G141" s="122"/>
      <c r="H141" s="123">
        <f aca="true" t="shared" si="27" ref="H141:M141">SUM(H142:H153)</f>
        <v>183236408</v>
      </c>
      <c r="I141" s="124">
        <f t="shared" si="27"/>
        <v>119770000</v>
      </c>
      <c r="J141" s="124">
        <f t="shared" si="27"/>
        <v>840000</v>
      </c>
      <c r="K141" s="124">
        <f t="shared" si="27"/>
        <v>0</v>
      </c>
      <c r="L141" s="124">
        <f t="shared" si="27"/>
        <v>840000</v>
      </c>
      <c r="M141" s="145">
        <f t="shared" si="27"/>
        <v>118930000</v>
      </c>
    </row>
    <row r="142" spans="1:13" s="1" customFormat="1" ht="30" customHeight="1">
      <c r="A142" s="149" t="s">
        <v>800</v>
      </c>
      <c r="B142" s="143" t="s">
        <v>91</v>
      </c>
      <c r="C142" s="143" t="s">
        <v>340</v>
      </c>
      <c r="D142" s="143" t="s">
        <v>669</v>
      </c>
      <c r="E142" s="113" t="s">
        <v>705</v>
      </c>
      <c r="F142" s="113" t="s">
        <v>282</v>
      </c>
      <c r="G142" s="117" t="s">
        <v>612</v>
      </c>
      <c r="H142" s="115">
        <v>22335487</v>
      </c>
      <c r="I142" s="116">
        <v>1430000</v>
      </c>
      <c r="J142" s="116">
        <v>0</v>
      </c>
      <c r="K142" s="116">
        <v>0</v>
      </c>
      <c r="L142" s="115">
        <f t="shared" si="25"/>
        <v>0</v>
      </c>
      <c r="M142" s="150">
        <f t="shared" si="26"/>
        <v>1430000</v>
      </c>
    </row>
    <row r="143" spans="1:13" s="1" customFormat="1" ht="30" customHeight="1">
      <c r="A143" s="149" t="s">
        <v>800</v>
      </c>
      <c r="B143" s="143" t="s">
        <v>73</v>
      </c>
      <c r="C143" s="143" t="s">
        <v>340</v>
      </c>
      <c r="D143" s="143" t="s">
        <v>670</v>
      </c>
      <c r="E143" s="113" t="s">
        <v>705</v>
      </c>
      <c r="F143" s="113" t="s">
        <v>743</v>
      </c>
      <c r="G143" s="117" t="s">
        <v>613</v>
      </c>
      <c r="H143" s="115">
        <v>17000000</v>
      </c>
      <c r="I143" s="116">
        <v>0</v>
      </c>
      <c r="J143" s="116">
        <v>0</v>
      </c>
      <c r="K143" s="116">
        <v>0</v>
      </c>
      <c r="L143" s="115">
        <f t="shared" si="25"/>
        <v>0</v>
      </c>
      <c r="M143" s="150">
        <f t="shared" si="26"/>
        <v>0</v>
      </c>
    </row>
    <row r="144" spans="1:13" s="1" customFormat="1" ht="30" customHeight="1">
      <c r="A144" s="149" t="s">
        <v>800</v>
      </c>
      <c r="B144" s="143" t="s">
        <v>73</v>
      </c>
      <c r="C144" s="143" t="s">
        <v>340</v>
      </c>
      <c r="D144" s="143" t="s">
        <v>671</v>
      </c>
      <c r="E144" s="113" t="s">
        <v>705</v>
      </c>
      <c r="F144" s="113" t="s">
        <v>744</v>
      </c>
      <c r="G144" s="117" t="s">
        <v>309</v>
      </c>
      <c r="H144" s="115">
        <v>1600000</v>
      </c>
      <c r="I144" s="116">
        <v>1000000</v>
      </c>
      <c r="J144" s="116">
        <v>0</v>
      </c>
      <c r="K144" s="116">
        <v>0</v>
      </c>
      <c r="L144" s="115">
        <f t="shared" si="25"/>
        <v>0</v>
      </c>
      <c r="M144" s="150">
        <f t="shared" si="26"/>
        <v>1000000</v>
      </c>
    </row>
    <row r="145" spans="1:13" s="1" customFormat="1" ht="30" customHeight="1">
      <c r="A145" s="149" t="s">
        <v>800</v>
      </c>
      <c r="B145" s="143" t="s">
        <v>73</v>
      </c>
      <c r="C145" s="143" t="s">
        <v>340</v>
      </c>
      <c r="D145" s="143" t="s">
        <v>734</v>
      </c>
      <c r="E145" s="113" t="s">
        <v>705</v>
      </c>
      <c r="F145" s="113" t="s">
        <v>498</v>
      </c>
      <c r="G145" s="117" t="s">
        <v>825</v>
      </c>
      <c r="H145" s="115">
        <v>0</v>
      </c>
      <c r="I145" s="116">
        <v>14000000</v>
      </c>
      <c r="J145" s="116">
        <v>840000</v>
      </c>
      <c r="K145" s="116">
        <v>0</v>
      </c>
      <c r="L145" s="115">
        <f>SUM(J145-K145)</f>
        <v>840000</v>
      </c>
      <c r="M145" s="150">
        <f>SUM(I145-J145)</f>
        <v>13160000</v>
      </c>
    </row>
    <row r="146" spans="1:13" s="1" customFormat="1" ht="30" customHeight="1">
      <c r="A146" s="149" t="s">
        <v>800</v>
      </c>
      <c r="B146" s="143" t="s">
        <v>354</v>
      </c>
      <c r="C146" s="143" t="s">
        <v>340</v>
      </c>
      <c r="D146" s="143" t="s">
        <v>920</v>
      </c>
      <c r="E146" s="113" t="s">
        <v>705</v>
      </c>
      <c r="F146" s="113" t="s">
        <v>745</v>
      </c>
      <c r="G146" s="117" t="s">
        <v>310</v>
      </c>
      <c r="H146" s="115">
        <v>31131550</v>
      </c>
      <c r="I146" s="116">
        <v>6910000</v>
      </c>
      <c r="J146" s="116">
        <v>0</v>
      </c>
      <c r="K146" s="116">
        <v>0</v>
      </c>
      <c r="L146" s="115">
        <f t="shared" si="25"/>
        <v>0</v>
      </c>
      <c r="M146" s="150">
        <f t="shared" si="26"/>
        <v>6910000</v>
      </c>
    </row>
    <row r="147" spans="1:13" s="1" customFormat="1" ht="30" customHeight="1">
      <c r="A147" s="149" t="s">
        <v>800</v>
      </c>
      <c r="B147" s="143" t="s">
        <v>715</v>
      </c>
      <c r="C147" s="143" t="s">
        <v>340</v>
      </c>
      <c r="D147" s="143" t="s">
        <v>921</v>
      </c>
      <c r="E147" s="113" t="s">
        <v>340</v>
      </c>
      <c r="F147" s="113" t="s">
        <v>746</v>
      </c>
      <c r="G147" s="117" t="s">
        <v>311</v>
      </c>
      <c r="H147" s="115">
        <v>0</v>
      </c>
      <c r="I147" s="116">
        <v>0</v>
      </c>
      <c r="J147" s="116">
        <v>0</v>
      </c>
      <c r="K147" s="116">
        <v>0</v>
      </c>
      <c r="L147" s="115">
        <f t="shared" si="25"/>
        <v>0</v>
      </c>
      <c r="M147" s="150">
        <f t="shared" si="26"/>
        <v>0</v>
      </c>
    </row>
    <row r="148" spans="1:13" s="1" customFormat="1" ht="30" customHeight="1">
      <c r="A148" s="149" t="s">
        <v>800</v>
      </c>
      <c r="B148" s="143" t="s">
        <v>715</v>
      </c>
      <c r="C148" s="143" t="s">
        <v>340</v>
      </c>
      <c r="D148" s="143" t="s">
        <v>922</v>
      </c>
      <c r="E148" s="113" t="s">
        <v>340</v>
      </c>
      <c r="F148" s="113" t="s">
        <v>747</v>
      </c>
      <c r="G148" s="117" t="s">
        <v>312</v>
      </c>
      <c r="H148" s="115">
        <v>0</v>
      </c>
      <c r="I148" s="116">
        <v>0</v>
      </c>
      <c r="J148" s="116">
        <v>0</v>
      </c>
      <c r="K148" s="116">
        <v>0</v>
      </c>
      <c r="L148" s="115">
        <f t="shared" si="25"/>
        <v>0</v>
      </c>
      <c r="M148" s="150">
        <f t="shared" si="26"/>
        <v>0</v>
      </c>
    </row>
    <row r="149" spans="1:13" s="1" customFormat="1" ht="30" customHeight="1">
      <c r="A149" s="149" t="s">
        <v>800</v>
      </c>
      <c r="B149" s="143" t="s">
        <v>715</v>
      </c>
      <c r="C149" s="143" t="s">
        <v>340</v>
      </c>
      <c r="D149" s="143" t="s">
        <v>923</v>
      </c>
      <c r="E149" s="113" t="s">
        <v>705</v>
      </c>
      <c r="F149" s="113" t="s">
        <v>748</v>
      </c>
      <c r="G149" s="117" t="s">
        <v>313</v>
      </c>
      <c r="H149" s="115">
        <v>46017594</v>
      </c>
      <c r="I149" s="116">
        <v>9930000</v>
      </c>
      <c r="J149" s="116">
        <v>0</v>
      </c>
      <c r="K149" s="116">
        <v>0</v>
      </c>
      <c r="L149" s="115">
        <f t="shared" si="25"/>
        <v>0</v>
      </c>
      <c r="M149" s="150">
        <f t="shared" si="26"/>
        <v>9930000</v>
      </c>
    </row>
    <row r="150" spans="1:13" s="1" customFormat="1" ht="30" customHeight="1">
      <c r="A150" s="149" t="s">
        <v>800</v>
      </c>
      <c r="B150" s="143" t="s">
        <v>715</v>
      </c>
      <c r="C150" s="143" t="s">
        <v>340</v>
      </c>
      <c r="D150" s="143" t="s">
        <v>733</v>
      </c>
      <c r="E150" s="113" t="s">
        <v>827</v>
      </c>
      <c r="F150" s="113" t="s">
        <v>733</v>
      </c>
      <c r="G150" s="117" t="s">
        <v>826</v>
      </c>
      <c r="H150" s="115">
        <v>0</v>
      </c>
      <c r="I150" s="116">
        <v>65000000</v>
      </c>
      <c r="J150" s="116">
        <v>0</v>
      </c>
      <c r="K150" s="116">
        <v>0</v>
      </c>
      <c r="L150" s="115">
        <f>SUM(J150-K150)</f>
        <v>0</v>
      </c>
      <c r="M150" s="150">
        <f>SUM(I150-J150)</f>
        <v>65000000</v>
      </c>
    </row>
    <row r="151" spans="1:13" s="1" customFormat="1" ht="30" customHeight="1">
      <c r="A151" s="149" t="s">
        <v>800</v>
      </c>
      <c r="B151" s="143" t="s">
        <v>366</v>
      </c>
      <c r="C151" s="143" t="s">
        <v>340</v>
      </c>
      <c r="D151" s="143" t="s">
        <v>864</v>
      </c>
      <c r="E151" s="113" t="s">
        <v>705</v>
      </c>
      <c r="F151" s="113" t="s">
        <v>749</v>
      </c>
      <c r="G151" s="117" t="s">
        <v>314</v>
      </c>
      <c r="H151" s="115">
        <v>56031721</v>
      </c>
      <c r="I151" s="116">
        <v>20000000</v>
      </c>
      <c r="J151" s="116">
        <v>0</v>
      </c>
      <c r="K151" s="116">
        <v>0</v>
      </c>
      <c r="L151" s="115">
        <f t="shared" si="25"/>
        <v>0</v>
      </c>
      <c r="M151" s="150">
        <f t="shared" si="26"/>
        <v>20000000</v>
      </c>
    </row>
    <row r="152" spans="1:13" s="1" customFormat="1" ht="30" customHeight="1">
      <c r="A152" s="149" t="s">
        <v>800</v>
      </c>
      <c r="B152" s="143" t="s">
        <v>691</v>
      </c>
      <c r="C152" s="143" t="s">
        <v>340</v>
      </c>
      <c r="D152" s="143" t="s">
        <v>865</v>
      </c>
      <c r="E152" s="113" t="s">
        <v>705</v>
      </c>
      <c r="F152" s="113" t="s">
        <v>750</v>
      </c>
      <c r="G152" s="119" t="s">
        <v>315</v>
      </c>
      <c r="H152" s="115">
        <v>6291699</v>
      </c>
      <c r="I152" s="116">
        <v>1000000</v>
      </c>
      <c r="J152" s="116">
        <v>0</v>
      </c>
      <c r="K152" s="116">
        <v>0</v>
      </c>
      <c r="L152" s="115">
        <f t="shared" si="25"/>
        <v>0</v>
      </c>
      <c r="M152" s="150">
        <f t="shared" si="26"/>
        <v>1000000</v>
      </c>
    </row>
    <row r="153" spans="1:13" s="1" customFormat="1" ht="30" customHeight="1">
      <c r="A153" s="149" t="s">
        <v>800</v>
      </c>
      <c r="B153" s="143" t="s">
        <v>444</v>
      </c>
      <c r="C153" s="143" t="s">
        <v>340</v>
      </c>
      <c r="D153" s="143" t="s">
        <v>866</v>
      </c>
      <c r="E153" s="113" t="s">
        <v>705</v>
      </c>
      <c r="F153" s="113" t="s">
        <v>751</v>
      </c>
      <c r="G153" s="117" t="s">
        <v>967</v>
      </c>
      <c r="H153" s="115">
        <v>2828357</v>
      </c>
      <c r="I153" s="116">
        <v>500000</v>
      </c>
      <c r="J153" s="116">
        <v>0</v>
      </c>
      <c r="K153" s="116">
        <v>0</v>
      </c>
      <c r="L153" s="115">
        <f t="shared" si="25"/>
        <v>0</v>
      </c>
      <c r="M153" s="150">
        <f t="shared" si="26"/>
        <v>500000</v>
      </c>
    </row>
    <row r="154" spans="1:13" s="125" customFormat="1" ht="39.75" customHeight="1">
      <c r="A154" s="148" t="s">
        <v>968</v>
      </c>
      <c r="B154" s="126"/>
      <c r="C154" s="126"/>
      <c r="D154" s="126"/>
      <c r="E154" s="126"/>
      <c r="F154" s="126"/>
      <c r="G154" s="122"/>
      <c r="H154" s="123">
        <f aca="true" t="shared" si="28" ref="H154:M154">SUM(H155:H157)</f>
        <v>8013000</v>
      </c>
      <c r="I154" s="124">
        <f t="shared" si="28"/>
        <v>4200000</v>
      </c>
      <c r="J154" s="124">
        <f t="shared" si="28"/>
        <v>0</v>
      </c>
      <c r="K154" s="124">
        <f t="shared" si="28"/>
        <v>0</v>
      </c>
      <c r="L154" s="124">
        <f t="shared" si="28"/>
        <v>0</v>
      </c>
      <c r="M154" s="145">
        <f t="shared" si="28"/>
        <v>4200000</v>
      </c>
    </row>
    <row r="155" spans="1:13" s="1" customFormat="1" ht="30" customHeight="1">
      <c r="A155" s="149" t="s">
        <v>800</v>
      </c>
      <c r="B155" s="143" t="s">
        <v>354</v>
      </c>
      <c r="C155" s="143" t="s">
        <v>212</v>
      </c>
      <c r="D155" s="143" t="s">
        <v>867</v>
      </c>
      <c r="E155" s="113" t="s">
        <v>209</v>
      </c>
      <c r="F155" s="113" t="s">
        <v>317</v>
      </c>
      <c r="G155" s="117" t="s">
        <v>969</v>
      </c>
      <c r="H155" s="115">
        <v>6213000</v>
      </c>
      <c r="I155" s="116">
        <v>0</v>
      </c>
      <c r="J155" s="116">
        <v>0</v>
      </c>
      <c r="K155" s="116">
        <v>0</v>
      </c>
      <c r="L155" s="115">
        <f t="shared" si="25"/>
        <v>0</v>
      </c>
      <c r="M155" s="150">
        <f t="shared" si="26"/>
        <v>0</v>
      </c>
    </row>
    <row r="156" spans="1:13" s="1" customFormat="1" ht="30" customHeight="1">
      <c r="A156" s="149" t="s">
        <v>800</v>
      </c>
      <c r="B156" s="143" t="s">
        <v>355</v>
      </c>
      <c r="C156" s="143" t="s">
        <v>53</v>
      </c>
      <c r="D156" s="143" t="s">
        <v>868</v>
      </c>
      <c r="E156" s="113" t="s">
        <v>570</v>
      </c>
      <c r="F156" s="113" t="s">
        <v>752</v>
      </c>
      <c r="G156" s="117" t="s">
        <v>970</v>
      </c>
      <c r="H156" s="115">
        <v>1000000</v>
      </c>
      <c r="I156" s="116">
        <v>2700000</v>
      </c>
      <c r="J156" s="116">
        <v>0</v>
      </c>
      <c r="K156" s="116">
        <v>0</v>
      </c>
      <c r="L156" s="115">
        <f t="shared" si="25"/>
        <v>0</v>
      </c>
      <c r="M156" s="150">
        <f t="shared" si="26"/>
        <v>2700000</v>
      </c>
    </row>
    <row r="157" spans="1:13" s="1" customFormat="1" ht="30" customHeight="1">
      <c r="A157" s="149" t="s">
        <v>800</v>
      </c>
      <c r="B157" s="143" t="s">
        <v>355</v>
      </c>
      <c r="C157" s="143" t="s">
        <v>53</v>
      </c>
      <c r="D157" s="143" t="s">
        <v>869</v>
      </c>
      <c r="E157" s="113" t="s">
        <v>570</v>
      </c>
      <c r="F157" s="113" t="s">
        <v>753</v>
      </c>
      <c r="G157" s="117" t="s">
        <v>971</v>
      </c>
      <c r="H157" s="115">
        <v>800000</v>
      </c>
      <c r="I157" s="116">
        <v>1500000</v>
      </c>
      <c r="J157" s="116">
        <v>0</v>
      </c>
      <c r="K157" s="116">
        <v>0</v>
      </c>
      <c r="L157" s="115">
        <f t="shared" si="25"/>
        <v>0</v>
      </c>
      <c r="M157" s="150">
        <f t="shared" si="26"/>
        <v>1500000</v>
      </c>
    </row>
    <row r="158" spans="1:13" s="125" customFormat="1" ht="39.75" customHeight="1">
      <c r="A158" s="148" t="s">
        <v>972</v>
      </c>
      <c r="B158" s="126"/>
      <c r="C158" s="126"/>
      <c r="D158" s="126"/>
      <c r="E158" s="126"/>
      <c r="F158" s="126"/>
      <c r="G158" s="122"/>
      <c r="H158" s="123">
        <f aca="true" t="shared" si="29" ref="H158:M158">SUM(H159:H160)</f>
        <v>11757971490</v>
      </c>
      <c r="I158" s="124">
        <f t="shared" si="29"/>
        <v>13436649155</v>
      </c>
      <c r="J158" s="124">
        <f t="shared" si="29"/>
        <v>1836357628.37</v>
      </c>
      <c r="K158" s="124">
        <f t="shared" si="29"/>
        <v>890907326.53</v>
      </c>
      <c r="L158" s="124">
        <f t="shared" si="29"/>
        <v>945450301.8399999</v>
      </c>
      <c r="M158" s="145">
        <f t="shared" si="29"/>
        <v>11600291526.630001</v>
      </c>
    </row>
    <row r="159" spans="1:13" s="1" customFormat="1" ht="30" customHeight="1">
      <c r="A159" s="149" t="s">
        <v>800</v>
      </c>
      <c r="B159" s="143" t="s">
        <v>354</v>
      </c>
      <c r="C159" s="143" t="s">
        <v>209</v>
      </c>
      <c r="D159" s="143" t="s">
        <v>870</v>
      </c>
      <c r="E159" s="113"/>
      <c r="F159" s="113" t="s">
        <v>870</v>
      </c>
      <c r="G159" s="118" t="s">
        <v>973</v>
      </c>
      <c r="H159" s="115">
        <v>6559358274</v>
      </c>
      <c r="I159" s="116">
        <v>8062523543</v>
      </c>
      <c r="J159" s="116">
        <v>1222801369.36</v>
      </c>
      <c r="K159" s="116">
        <v>558410249.23</v>
      </c>
      <c r="L159" s="115">
        <f t="shared" si="25"/>
        <v>664391120.1299999</v>
      </c>
      <c r="M159" s="150">
        <f t="shared" si="26"/>
        <v>6839722173.64</v>
      </c>
    </row>
    <row r="160" spans="1:13" s="1" customFormat="1" ht="30" customHeight="1">
      <c r="A160" s="149" t="s">
        <v>800</v>
      </c>
      <c r="B160" s="143" t="s">
        <v>354</v>
      </c>
      <c r="C160" s="143" t="s">
        <v>209</v>
      </c>
      <c r="D160" s="143" t="s">
        <v>871</v>
      </c>
      <c r="E160" s="113"/>
      <c r="F160" s="113" t="s">
        <v>871</v>
      </c>
      <c r="G160" s="118" t="s">
        <v>974</v>
      </c>
      <c r="H160" s="115">
        <f>5648143216-449530000</f>
        <v>5198613216</v>
      </c>
      <c r="I160" s="116">
        <v>5374125612</v>
      </c>
      <c r="J160" s="116">
        <v>613556259.01</v>
      </c>
      <c r="K160" s="116">
        <v>332497077.3</v>
      </c>
      <c r="L160" s="115">
        <f t="shared" si="25"/>
        <v>281059181.71</v>
      </c>
      <c r="M160" s="150">
        <f t="shared" si="26"/>
        <v>4760569352.99</v>
      </c>
    </row>
    <row r="161" spans="1:13" s="1" customFormat="1" ht="39.75" customHeight="1">
      <c r="A161" s="148" t="s">
        <v>828</v>
      </c>
      <c r="B161" s="126"/>
      <c r="C161" s="126"/>
      <c r="D161" s="126"/>
      <c r="E161" s="126"/>
      <c r="F161" s="126"/>
      <c r="G161" s="122"/>
      <c r="H161" s="123">
        <f aca="true" t="shared" si="30" ref="H161:M161">SUM(H162)</f>
        <v>449530000</v>
      </c>
      <c r="I161" s="123">
        <f t="shared" si="30"/>
        <v>516000000</v>
      </c>
      <c r="J161" s="123">
        <f t="shared" si="30"/>
        <v>35930936</v>
      </c>
      <c r="K161" s="123">
        <f t="shared" si="30"/>
        <v>34124931.02</v>
      </c>
      <c r="L161" s="123">
        <f t="shared" si="30"/>
        <v>1806004.9799999967</v>
      </c>
      <c r="M161" s="145">
        <f t="shared" si="30"/>
        <v>480069064</v>
      </c>
    </row>
    <row r="162" spans="1:13" s="1" customFormat="1" ht="30" customHeight="1">
      <c r="A162" s="149" t="s">
        <v>800</v>
      </c>
      <c r="B162" s="143" t="s">
        <v>715</v>
      </c>
      <c r="C162" s="143" t="s">
        <v>704</v>
      </c>
      <c r="D162" s="143" t="s">
        <v>407</v>
      </c>
      <c r="E162" s="113"/>
      <c r="F162" s="113" t="s">
        <v>407</v>
      </c>
      <c r="G162" s="117" t="s">
        <v>138</v>
      </c>
      <c r="H162" s="115">
        <v>449530000</v>
      </c>
      <c r="I162" s="116">
        <v>516000000</v>
      </c>
      <c r="J162" s="116">
        <v>35930936</v>
      </c>
      <c r="K162" s="116">
        <v>34124931.02</v>
      </c>
      <c r="L162" s="115">
        <f>SUM(J162-K162)</f>
        <v>1806004.9799999967</v>
      </c>
      <c r="M162" s="150">
        <f>SUM(I162-J162)</f>
        <v>480069064</v>
      </c>
    </row>
    <row r="163" spans="1:13" s="125" customFormat="1" ht="39.75" customHeight="1">
      <c r="A163" s="148" t="s">
        <v>975</v>
      </c>
      <c r="B163" s="126"/>
      <c r="C163" s="126"/>
      <c r="D163" s="126"/>
      <c r="E163" s="126"/>
      <c r="F163" s="126"/>
      <c r="G163" s="122"/>
      <c r="H163" s="123">
        <f aca="true" t="shared" si="31" ref="H163:M163">SUM(H164)</f>
        <v>1864309709</v>
      </c>
      <c r="I163" s="124">
        <f t="shared" si="31"/>
        <v>2000000000</v>
      </c>
      <c r="J163" s="124">
        <f t="shared" si="31"/>
        <v>110045427.33999999</v>
      </c>
      <c r="K163" s="124">
        <f t="shared" si="31"/>
        <v>107611472.14</v>
      </c>
      <c r="L163" s="124">
        <f t="shared" si="31"/>
        <v>2433955.199999988</v>
      </c>
      <c r="M163" s="145">
        <f t="shared" si="31"/>
        <v>1889954572.66</v>
      </c>
    </row>
    <row r="164" spans="1:13" s="1" customFormat="1" ht="30" customHeight="1">
      <c r="A164" s="149" t="s">
        <v>800</v>
      </c>
      <c r="B164" s="143" t="s">
        <v>73</v>
      </c>
      <c r="C164" s="143" t="s">
        <v>705</v>
      </c>
      <c r="D164" s="143" t="s">
        <v>872</v>
      </c>
      <c r="E164" s="113"/>
      <c r="F164" s="113" t="s">
        <v>872</v>
      </c>
      <c r="G164" s="117" t="s">
        <v>976</v>
      </c>
      <c r="H164" s="115">
        <v>1864309709</v>
      </c>
      <c r="I164" s="116">
        <v>2000000000</v>
      </c>
      <c r="J164" s="116">
        <v>110045427.33999999</v>
      </c>
      <c r="K164" s="116">
        <v>107611472.14</v>
      </c>
      <c r="L164" s="115">
        <f t="shared" si="25"/>
        <v>2433955.199999988</v>
      </c>
      <c r="M164" s="150">
        <f t="shared" si="26"/>
        <v>1889954572.66</v>
      </c>
    </row>
    <row r="165" spans="1:13" s="125" customFormat="1" ht="39.75" customHeight="1">
      <c r="A165" s="148" t="s">
        <v>977</v>
      </c>
      <c r="B165" s="126"/>
      <c r="C165" s="126"/>
      <c r="D165" s="126"/>
      <c r="E165" s="126"/>
      <c r="F165" s="126"/>
      <c r="G165" s="122"/>
      <c r="H165" s="123">
        <f aca="true" t="shared" si="32" ref="H165:M165">SUM(H166:H167)</f>
        <v>1318012554</v>
      </c>
      <c r="I165" s="123">
        <f t="shared" si="32"/>
        <v>1680000000</v>
      </c>
      <c r="J165" s="123">
        <f t="shared" si="32"/>
        <v>109085822.84</v>
      </c>
      <c r="K165" s="123">
        <f t="shared" si="32"/>
        <v>87142336.75000001</v>
      </c>
      <c r="L165" s="123">
        <f t="shared" si="32"/>
        <v>21943486.08999999</v>
      </c>
      <c r="M165" s="145">
        <f t="shared" si="32"/>
        <v>1570914177.16</v>
      </c>
    </row>
    <row r="166" spans="1:13" s="1" customFormat="1" ht="30" customHeight="1">
      <c r="A166" s="149" t="s">
        <v>800</v>
      </c>
      <c r="B166" s="143" t="s">
        <v>73</v>
      </c>
      <c r="C166" s="143" t="s">
        <v>705</v>
      </c>
      <c r="D166" s="143" t="s">
        <v>873</v>
      </c>
      <c r="E166" s="113"/>
      <c r="F166" s="113" t="s">
        <v>873</v>
      </c>
      <c r="G166" s="117" t="s">
        <v>909</v>
      </c>
      <c r="H166" s="115">
        <v>1218012554</v>
      </c>
      <c r="I166" s="116">
        <v>1511972151</v>
      </c>
      <c r="J166" s="116">
        <v>109085822.84</v>
      </c>
      <c r="K166" s="116">
        <v>87142336.75000001</v>
      </c>
      <c r="L166" s="115">
        <f t="shared" si="25"/>
        <v>21943486.08999999</v>
      </c>
      <c r="M166" s="150">
        <f t="shared" si="26"/>
        <v>1402886328.16</v>
      </c>
    </row>
    <row r="167" spans="1:13" s="1" customFormat="1" ht="30" customHeight="1">
      <c r="A167" s="149" t="s">
        <v>800</v>
      </c>
      <c r="B167" s="143" t="s">
        <v>73</v>
      </c>
      <c r="C167" s="143" t="s">
        <v>705</v>
      </c>
      <c r="D167" s="143" t="s">
        <v>873</v>
      </c>
      <c r="E167" s="113"/>
      <c r="F167" s="113" t="s">
        <v>296</v>
      </c>
      <c r="G167" s="117" t="s">
        <v>908</v>
      </c>
      <c r="H167" s="115">
        <v>100000000</v>
      </c>
      <c r="I167" s="116">
        <v>168027849</v>
      </c>
      <c r="J167" s="116">
        <v>0</v>
      </c>
      <c r="K167" s="116">
        <v>0</v>
      </c>
      <c r="L167" s="115">
        <f>SUM(J167-K167)</f>
        <v>0</v>
      </c>
      <c r="M167" s="150">
        <f>SUM(I167-J167)</f>
        <v>168027849</v>
      </c>
    </row>
    <row r="168" spans="1:13" s="1" customFormat="1" ht="39.75" customHeight="1">
      <c r="A168" s="148" t="s">
        <v>829</v>
      </c>
      <c r="B168" s="126"/>
      <c r="C168" s="126"/>
      <c r="D168" s="126"/>
      <c r="E168" s="126"/>
      <c r="F168" s="126"/>
      <c r="G168" s="122"/>
      <c r="H168" s="123">
        <f aca="true" t="shared" si="33" ref="H168:M168">SUM(H169)</f>
        <v>0</v>
      </c>
      <c r="I168" s="123">
        <f t="shared" si="33"/>
        <v>50000000</v>
      </c>
      <c r="J168" s="123">
        <f t="shared" si="33"/>
        <v>25624466.93</v>
      </c>
      <c r="K168" s="123">
        <f t="shared" si="33"/>
        <v>0</v>
      </c>
      <c r="L168" s="123">
        <f t="shared" si="33"/>
        <v>25624466.93</v>
      </c>
      <c r="M168" s="145">
        <f t="shared" si="33"/>
        <v>24375533.07</v>
      </c>
    </row>
    <row r="169" spans="1:13" s="1" customFormat="1" ht="30" customHeight="1">
      <c r="A169" s="149" t="s">
        <v>800</v>
      </c>
      <c r="B169" s="143" t="s">
        <v>73</v>
      </c>
      <c r="C169" s="143" t="s">
        <v>705</v>
      </c>
      <c r="D169" s="143" t="s">
        <v>408</v>
      </c>
      <c r="E169" s="113" t="s">
        <v>705</v>
      </c>
      <c r="F169" s="113" t="s">
        <v>731</v>
      </c>
      <c r="G169" s="117" t="s">
        <v>830</v>
      </c>
      <c r="H169" s="115">
        <v>0</v>
      </c>
      <c r="I169" s="116">
        <v>50000000</v>
      </c>
      <c r="J169" s="116">
        <v>25624466.93</v>
      </c>
      <c r="K169" s="116">
        <v>0</v>
      </c>
      <c r="L169" s="115">
        <f>SUM(J169-K169)</f>
        <v>25624466.93</v>
      </c>
      <c r="M169" s="150">
        <f>SUM(I169-J169)</f>
        <v>24375533.07</v>
      </c>
    </row>
    <row r="170" spans="1:13" s="125" customFormat="1" ht="39.75" customHeight="1">
      <c r="A170" s="148" t="s">
        <v>978</v>
      </c>
      <c r="B170" s="126"/>
      <c r="C170" s="126"/>
      <c r="D170" s="126"/>
      <c r="E170" s="126"/>
      <c r="F170" s="126"/>
      <c r="G170" s="122"/>
      <c r="H170" s="123">
        <f aca="true" t="shared" si="34" ref="H170:M170">SUM(H171:H180)</f>
        <v>4195524</v>
      </c>
      <c r="I170" s="124">
        <f t="shared" si="34"/>
        <v>8910000</v>
      </c>
      <c r="J170" s="124">
        <f t="shared" si="34"/>
        <v>0</v>
      </c>
      <c r="K170" s="124">
        <f t="shared" si="34"/>
        <v>0</v>
      </c>
      <c r="L170" s="124">
        <f t="shared" si="34"/>
        <v>0</v>
      </c>
      <c r="M170" s="145">
        <f t="shared" si="34"/>
        <v>8910000</v>
      </c>
    </row>
    <row r="171" spans="1:13" s="1" customFormat="1" ht="30" customHeight="1">
      <c r="A171" s="149" t="s">
        <v>800</v>
      </c>
      <c r="B171" s="143" t="s">
        <v>91</v>
      </c>
      <c r="C171" s="143" t="s">
        <v>216</v>
      </c>
      <c r="D171" s="143" t="s">
        <v>875</v>
      </c>
      <c r="E171" s="113" t="s">
        <v>705</v>
      </c>
      <c r="F171" s="113" t="s">
        <v>754</v>
      </c>
      <c r="G171" s="117" t="s">
        <v>979</v>
      </c>
      <c r="H171" s="115">
        <v>685560</v>
      </c>
      <c r="I171" s="116">
        <v>2130000</v>
      </c>
      <c r="J171" s="116">
        <v>0</v>
      </c>
      <c r="K171" s="116">
        <v>0</v>
      </c>
      <c r="L171" s="115">
        <f t="shared" si="25"/>
        <v>0</v>
      </c>
      <c r="M171" s="150">
        <f t="shared" si="26"/>
        <v>2130000</v>
      </c>
    </row>
    <row r="172" spans="1:13" s="1" customFormat="1" ht="30" customHeight="1">
      <c r="A172" s="149" t="s">
        <v>800</v>
      </c>
      <c r="B172" s="143" t="s">
        <v>874</v>
      </c>
      <c r="C172" s="143" t="s">
        <v>950</v>
      </c>
      <c r="D172" s="143" t="s">
        <v>876</v>
      </c>
      <c r="E172" s="113" t="s">
        <v>705</v>
      </c>
      <c r="F172" s="113" t="s">
        <v>755</v>
      </c>
      <c r="G172" s="117" t="s">
        <v>0</v>
      </c>
      <c r="H172" s="115">
        <v>839485</v>
      </c>
      <c r="I172" s="116">
        <v>1950000</v>
      </c>
      <c r="J172" s="116">
        <v>0</v>
      </c>
      <c r="K172" s="116">
        <v>0</v>
      </c>
      <c r="L172" s="115">
        <f t="shared" si="25"/>
        <v>0</v>
      </c>
      <c r="M172" s="150">
        <f t="shared" si="26"/>
        <v>1950000</v>
      </c>
    </row>
    <row r="173" spans="1:13" s="1" customFormat="1" ht="30" customHeight="1">
      <c r="A173" s="149" t="s">
        <v>800</v>
      </c>
      <c r="B173" s="143" t="s">
        <v>67</v>
      </c>
      <c r="C173" s="143" t="s">
        <v>360</v>
      </c>
      <c r="D173" s="143" t="s">
        <v>877</v>
      </c>
      <c r="E173" s="113" t="s">
        <v>705</v>
      </c>
      <c r="F173" s="113" t="s">
        <v>756</v>
      </c>
      <c r="G173" s="117" t="s">
        <v>1</v>
      </c>
      <c r="H173" s="115">
        <v>785209</v>
      </c>
      <c r="I173" s="116">
        <v>610000</v>
      </c>
      <c r="J173" s="116">
        <v>0</v>
      </c>
      <c r="K173" s="116">
        <v>0</v>
      </c>
      <c r="L173" s="115">
        <f t="shared" si="25"/>
        <v>0</v>
      </c>
      <c r="M173" s="150">
        <f t="shared" si="26"/>
        <v>610000</v>
      </c>
    </row>
    <row r="174" spans="1:13" s="1" customFormat="1" ht="30" customHeight="1">
      <c r="A174" s="149" t="s">
        <v>800</v>
      </c>
      <c r="B174" s="143" t="s">
        <v>710</v>
      </c>
      <c r="C174" s="143" t="s">
        <v>360</v>
      </c>
      <c r="D174" s="143" t="s">
        <v>878</v>
      </c>
      <c r="E174" s="113" t="s">
        <v>705</v>
      </c>
      <c r="F174" s="113" t="s">
        <v>197</v>
      </c>
      <c r="G174" s="117" t="s">
        <v>2</v>
      </c>
      <c r="H174" s="115">
        <v>0</v>
      </c>
      <c r="I174" s="116">
        <v>100000</v>
      </c>
      <c r="J174" s="116">
        <v>0</v>
      </c>
      <c r="K174" s="116">
        <v>0</v>
      </c>
      <c r="L174" s="115">
        <f t="shared" si="25"/>
        <v>0</v>
      </c>
      <c r="M174" s="150">
        <f t="shared" si="26"/>
        <v>100000</v>
      </c>
    </row>
    <row r="175" spans="1:13" s="1" customFormat="1" ht="30" customHeight="1">
      <c r="A175" s="149" t="s">
        <v>800</v>
      </c>
      <c r="B175" s="143" t="s">
        <v>691</v>
      </c>
      <c r="C175" s="143" t="s">
        <v>216</v>
      </c>
      <c r="D175" s="143" t="s">
        <v>638</v>
      </c>
      <c r="E175" s="113" t="s">
        <v>705</v>
      </c>
      <c r="F175" s="113" t="s">
        <v>198</v>
      </c>
      <c r="G175" s="118" t="s">
        <v>3</v>
      </c>
      <c r="H175" s="115">
        <v>200000</v>
      </c>
      <c r="I175" s="116">
        <v>500000</v>
      </c>
      <c r="J175" s="116">
        <v>0</v>
      </c>
      <c r="K175" s="116">
        <v>0</v>
      </c>
      <c r="L175" s="115">
        <f t="shared" si="25"/>
        <v>0</v>
      </c>
      <c r="M175" s="150">
        <f t="shared" si="26"/>
        <v>500000</v>
      </c>
    </row>
    <row r="176" spans="1:13" s="1" customFormat="1" ht="30" customHeight="1">
      <c r="A176" s="149" t="s">
        <v>800</v>
      </c>
      <c r="B176" s="143" t="s">
        <v>691</v>
      </c>
      <c r="C176" s="143" t="s">
        <v>950</v>
      </c>
      <c r="D176" s="143" t="s">
        <v>639</v>
      </c>
      <c r="E176" s="113" t="s">
        <v>705</v>
      </c>
      <c r="F176" s="113" t="s">
        <v>199</v>
      </c>
      <c r="G176" s="118" t="s">
        <v>4</v>
      </c>
      <c r="H176" s="115">
        <v>76500</v>
      </c>
      <c r="I176" s="116">
        <v>310000</v>
      </c>
      <c r="J176" s="116">
        <v>0</v>
      </c>
      <c r="K176" s="116">
        <v>0</v>
      </c>
      <c r="L176" s="115">
        <f t="shared" si="25"/>
        <v>0</v>
      </c>
      <c r="M176" s="150">
        <f t="shared" si="26"/>
        <v>310000</v>
      </c>
    </row>
    <row r="177" spans="1:13" s="1" customFormat="1" ht="30" customHeight="1">
      <c r="A177" s="149" t="s">
        <v>800</v>
      </c>
      <c r="B177" s="143" t="s">
        <v>691</v>
      </c>
      <c r="C177" s="143" t="s">
        <v>360</v>
      </c>
      <c r="D177" s="143" t="s">
        <v>640</v>
      </c>
      <c r="E177" s="113" t="s">
        <v>705</v>
      </c>
      <c r="F177" s="113" t="s">
        <v>200</v>
      </c>
      <c r="G177" s="118" t="s">
        <v>5</v>
      </c>
      <c r="H177" s="115">
        <v>483770</v>
      </c>
      <c r="I177" s="116">
        <v>1310000</v>
      </c>
      <c r="J177" s="116">
        <v>0</v>
      </c>
      <c r="K177" s="116">
        <v>0</v>
      </c>
      <c r="L177" s="115">
        <f t="shared" si="25"/>
        <v>0</v>
      </c>
      <c r="M177" s="150">
        <f t="shared" si="26"/>
        <v>1310000</v>
      </c>
    </row>
    <row r="178" spans="1:13" s="1" customFormat="1" ht="30" customHeight="1">
      <c r="A178" s="149" t="s">
        <v>800</v>
      </c>
      <c r="B178" s="143" t="s">
        <v>444</v>
      </c>
      <c r="C178" s="143" t="s">
        <v>216</v>
      </c>
      <c r="D178" s="143" t="s">
        <v>641</v>
      </c>
      <c r="E178" s="113" t="s">
        <v>705</v>
      </c>
      <c r="F178" s="113" t="s">
        <v>201</v>
      </c>
      <c r="G178" s="118" t="s">
        <v>6</v>
      </c>
      <c r="H178" s="115">
        <v>490000</v>
      </c>
      <c r="I178" s="116">
        <v>700000</v>
      </c>
      <c r="J178" s="116">
        <v>0</v>
      </c>
      <c r="K178" s="116">
        <v>0</v>
      </c>
      <c r="L178" s="115">
        <f t="shared" si="25"/>
        <v>0</v>
      </c>
      <c r="M178" s="150">
        <f t="shared" si="26"/>
        <v>700000</v>
      </c>
    </row>
    <row r="179" spans="1:13" s="1" customFormat="1" ht="30" customHeight="1">
      <c r="A179" s="149" t="s">
        <v>800</v>
      </c>
      <c r="B179" s="143" t="s">
        <v>444</v>
      </c>
      <c r="C179" s="143" t="s">
        <v>950</v>
      </c>
      <c r="D179" s="143" t="s">
        <v>642</v>
      </c>
      <c r="E179" s="113" t="s">
        <v>705</v>
      </c>
      <c r="F179" s="113" t="s">
        <v>290</v>
      </c>
      <c r="G179" s="118" t="s">
        <v>7</v>
      </c>
      <c r="H179" s="115">
        <v>115000</v>
      </c>
      <c r="I179" s="116">
        <v>400000</v>
      </c>
      <c r="J179" s="116">
        <v>0</v>
      </c>
      <c r="K179" s="116">
        <v>0</v>
      </c>
      <c r="L179" s="115">
        <f t="shared" si="25"/>
        <v>0</v>
      </c>
      <c r="M179" s="150">
        <f t="shared" si="26"/>
        <v>400000</v>
      </c>
    </row>
    <row r="180" spans="1:13" s="1" customFormat="1" ht="30" customHeight="1">
      <c r="A180" s="149" t="s">
        <v>800</v>
      </c>
      <c r="B180" s="143" t="s">
        <v>444</v>
      </c>
      <c r="C180" s="143" t="s">
        <v>360</v>
      </c>
      <c r="D180" s="143" t="s">
        <v>643</v>
      </c>
      <c r="E180" s="113" t="s">
        <v>705</v>
      </c>
      <c r="F180" s="113" t="s">
        <v>291</v>
      </c>
      <c r="G180" s="118" t="s">
        <v>8</v>
      </c>
      <c r="H180" s="115">
        <v>520000</v>
      </c>
      <c r="I180" s="116">
        <v>900000</v>
      </c>
      <c r="J180" s="116">
        <v>0</v>
      </c>
      <c r="K180" s="116">
        <v>0</v>
      </c>
      <c r="L180" s="115">
        <f t="shared" si="25"/>
        <v>0</v>
      </c>
      <c r="M180" s="150">
        <f t="shared" si="26"/>
        <v>900000</v>
      </c>
    </row>
    <row r="181" spans="1:13" s="125" customFormat="1" ht="39.75" customHeight="1">
      <c r="A181" s="148" t="s">
        <v>9</v>
      </c>
      <c r="B181" s="126"/>
      <c r="C181" s="126"/>
      <c r="D181" s="126"/>
      <c r="E181" s="126"/>
      <c r="F181" s="126"/>
      <c r="G181" s="122"/>
      <c r="H181" s="123">
        <f aca="true" t="shared" si="35" ref="H181:M181">SUM(H182)</f>
        <v>75101372</v>
      </c>
      <c r="I181" s="124">
        <f t="shared" si="35"/>
        <v>81320000</v>
      </c>
      <c r="J181" s="124">
        <f t="shared" si="35"/>
        <v>5881863.619999999</v>
      </c>
      <c r="K181" s="124">
        <f t="shared" si="35"/>
        <v>3843608.35</v>
      </c>
      <c r="L181" s="124">
        <f t="shared" si="35"/>
        <v>2038255.269999999</v>
      </c>
      <c r="M181" s="145">
        <f t="shared" si="35"/>
        <v>75438136.38</v>
      </c>
    </row>
    <row r="182" spans="1:13" s="1" customFormat="1" ht="30" customHeight="1">
      <c r="A182" s="149" t="s">
        <v>800</v>
      </c>
      <c r="B182" s="143" t="s">
        <v>90</v>
      </c>
      <c r="C182" s="143" t="s">
        <v>92</v>
      </c>
      <c r="D182" s="143" t="s">
        <v>644</v>
      </c>
      <c r="E182" s="113"/>
      <c r="F182" s="113" t="s">
        <v>644</v>
      </c>
      <c r="G182" s="117" t="s">
        <v>10</v>
      </c>
      <c r="H182" s="115">
        <v>75101372</v>
      </c>
      <c r="I182" s="116">
        <v>81320000</v>
      </c>
      <c r="J182" s="116">
        <v>5881863.619999999</v>
      </c>
      <c r="K182" s="116">
        <v>3843608.35</v>
      </c>
      <c r="L182" s="115">
        <f t="shared" si="25"/>
        <v>2038255.269999999</v>
      </c>
      <c r="M182" s="150">
        <f t="shared" si="26"/>
        <v>75438136.38</v>
      </c>
    </row>
    <row r="183" spans="1:13" s="125" customFormat="1" ht="39.75" customHeight="1">
      <c r="A183" s="148" t="s">
        <v>11</v>
      </c>
      <c r="B183" s="126"/>
      <c r="C183" s="126"/>
      <c r="D183" s="126"/>
      <c r="E183" s="126"/>
      <c r="F183" s="126"/>
      <c r="G183" s="122"/>
      <c r="H183" s="123">
        <f aca="true" t="shared" si="36" ref="H183:M183">SUM(H184)</f>
        <v>165588691</v>
      </c>
      <c r="I183" s="124">
        <f t="shared" si="36"/>
        <v>176800000</v>
      </c>
      <c r="J183" s="124">
        <f t="shared" si="36"/>
        <v>14347845.209999999</v>
      </c>
      <c r="K183" s="124">
        <f t="shared" si="36"/>
        <v>10800109.5</v>
      </c>
      <c r="L183" s="124">
        <f t="shared" si="36"/>
        <v>3547735.709999999</v>
      </c>
      <c r="M183" s="145">
        <f t="shared" si="36"/>
        <v>162452154.79</v>
      </c>
    </row>
    <row r="184" spans="1:13" s="1" customFormat="1" ht="30" customHeight="1">
      <c r="A184" s="149" t="s">
        <v>800</v>
      </c>
      <c r="B184" s="143" t="s">
        <v>715</v>
      </c>
      <c r="C184" s="143" t="s">
        <v>704</v>
      </c>
      <c r="D184" s="143" t="s">
        <v>645</v>
      </c>
      <c r="E184" s="113"/>
      <c r="F184" s="113" t="s">
        <v>645</v>
      </c>
      <c r="G184" s="117" t="s">
        <v>12</v>
      </c>
      <c r="H184" s="115">
        <v>165588691</v>
      </c>
      <c r="I184" s="116">
        <v>176800000</v>
      </c>
      <c r="J184" s="116">
        <v>14347845.209999999</v>
      </c>
      <c r="K184" s="116">
        <v>10800109.5</v>
      </c>
      <c r="L184" s="115">
        <f t="shared" si="25"/>
        <v>3547735.709999999</v>
      </c>
      <c r="M184" s="150">
        <f t="shared" si="26"/>
        <v>162452154.79</v>
      </c>
    </row>
    <row r="185" spans="1:13" s="125" customFormat="1" ht="39.75" customHeight="1">
      <c r="A185" s="148" t="s">
        <v>13</v>
      </c>
      <c r="B185" s="126"/>
      <c r="C185" s="126"/>
      <c r="D185" s="126"/>
      <c r="E185" s="126"/>
      <c r="F185" s="126"/>
      <c r="G185" s="122"/>
      <c r="H185" s="123">
        <f aca="true" t="shared" si="37" ref="H185:M185">SUM(H186:H193)</f>
        <v>535333265</v>
      </c>
      <c r="I185" s="124">
        <f t="shared" si="37"/>
        <v>551688000</v>
      </c>
      <c r="J185" s="124">
        <f t="shared" si="37"/>
        <v>385758.59</v>
      </c>
      <c r="K185" s="124">
        <f t="shared" si="37"/>
        <v>0</v>
      </c>
      <c r="L185" s="124">
        <f t="shared" si="37"/>
        <v>385758.59</v>
      </c>
      <c r="M185" s="145">
        <f t="shared" si="37"/>
        <v>551302241.41</v>
      </c>
    </row>
    <row r="186" spans="1:13" s="1" customFormat="1" ht="30" customHeight="1">
      <c r="A186" s="149" t="s">
        <v>800</v>
      </c>
      <c r="B186" s="143" t="s">
        <v>715</v>
      </c>
      <c r="C186" s="143" t="s">
        <v>704</v>
      </c>
      <c r="D186" s="143" t="s">
        <v>646</v>
      </c>
      <c r="E186" s="113" t="s">
        <v>705</v>
      </c>
      <c r="F186" s="113" t="s">
        <v>292</v>
      </c>
      <c r="G186" s="117" t="s">
        <v>453</v>
      </c>
      <c r="H186" s="115">
        <v>263628905</v>
      </c>
      <c r="I186" s="116">
        <v>186528000</v>
      </c>
      <c r="J186" s="116">
        <v>269038.59</v>
      </c>
      <c r="K186" s="116">
        <v>0</v>
      </c>
      <c r="L186" s="115">
        <f t="shared" si="25"/>
        <v>269038.59</v>
      </c>
      <c r="M186" s="150">
        <f t="shared" si="26"/>
        <v>186258961.41</v>
      </c>
    </row>
    <row r="187" spans="1:13" s="1" customFormat="1" ht="30" customHeight="1">
      <c r="A187" s="149" t="s">
        <v>800</v>
      </c>
      <c r="B187" s="143" t="s">
        <v>715</v>
      </c>
      <c r="C187" s="143" t="s">
        <v>341</v>
      </c>
      <c r="D187" s="143" t="s">
        <v>647</v>
      </c>
      <c r="E187" s="113" t="s">
        <v>705</v>
      </c>
      <c r="F187" s="113" t="s">
        <v>293</v>
      </c>
      <c r="G187" s="117" t="s">
        <v>614</v>
      </c>
      <c r="H187" s="115">
        <v>197000000</v>
      </c>
      <c r="I187" s="116">
        <v>222000000</v>
      </c>
      <c r="J187" s="116">
        <v>0</v>
      </c>
      <c r="K187" s="116">
        <v>0</v>
      </c>
      <c r="L187" s="115">
        <f t="shared" si="25"/>
        <v>0</v>
      </c>
      <c r="M187" s="150">
        <f t="shared" si="26"/>
        <v>222000000</v>
      </c>
    </row>
    <row r="188" spans="1:13" s="1" customFormat="1" ht="30" customHeight="1">
      <c r="A188" s="149" t="s">
        <v>800</v>
      </c>
      <c r="B188" s="143" t="s">
        <v>715</v>
      </c>
      <c r="C188" s="143" t="s">
        <v>75</v>
      </c>
      <c r="D188" s="143" t="s">
        <v>648</v>
      </c>
      <c r="E188" s="113" t="s">
        <v>705</v>
      </c>
      <c r="F188" s="113" t="s">
        <v>23</v>
      </c>
      <c r="G188" s="117" t="s">
        <v>288</v>
      </c>
      <c r="H188" s="115">
        <v>4724631</v>
      </c>
      <c r="I188" s="116">
        <v>1500000</v>
      </c>
      <c r="J188" s="116">
        <v>4760</v>
      </c>
      <c r="K188" s="116">
        <v>0</v>
      </c>
      <c r="L188" s="115">
        <f t="shared" si="25"/>
        <v>4760</v>
      </c>
      <c r="M188" s="150">
        <f t="shared" si="26"/>
        <v>1495240</v>
      </c>
    </row>
    <row r="189" spans="1:13" s="1" customFormat="1" ht="30" customHeight="1">
      <c r="A189" s="149" t="s">
        <v>800</v>
      </c>
      <c r="B189" s="143" t="s">
        <v>715</v>
      </c>
      <c r="C189" s="143" t="s">
        <v>607</v>
      </c>
      <c r="D189" s="143" t="s">
        <v>649</v>
      </c>
      <c r="E189" s="113" t="s">
        <v>705</v>
      </c>
      <c r="F189" s="113" t="s">
        <v>24</v>
      </c>
      <c r="G189" s="117" t="s">
        <v>374</v>
      </c>
      <c r="H189" s="115">
        <v>35000000</v>
      </c>
      <c r="I189" s="116">
        <v>100000000</v>
      </c>
      <c r="J189" s="116">
        <v>0</v>
      </c>
      <c r="K189" s="116">
        <v>0</v>
      </c>
      <c r="L189" s="115">
        <f t="shared" si="25"/>
        <v>0</v>
      </c>
      <c r="M189" s="150">
        <f t="shared" si="26"/>
        <v>100000000</v>
      </c>
    </row>
    <row r="190" spans="1:13" s="1" customFormat="1" ht="30" customHeight="1">
      <c r="A190" s="149" t="s">
        <v>800</v>
      </c>
      <c r="B190" s="143" t="s">
        <v>715</v>
      </c>
      <c r="C190" s="143" t="s">
        <v>350</v>
      </c>
      <c r="D190" s="143" t="s">
        <v>650</v>
      </c>
      <c r="E190" s="113" t="s">
        <v>705</v>
      </c>
      <c r="F190" s="113" t="s">
        <v>25</v>
      </c>
      <c r="G190" s="117" t="s">
        <v>284</v>
      </c>
      <c r="H190" s="115">
        <v>10592654</v>
      </c>
      <c r="I190" s="116">
        <v>11660000</v>
      </c>
      <c r="J190" s="116">
        <v>111960</v>
      </c>
      <c r="K190" s="116">
        <v>0</v>
      </c>
      <c r="L190" s="115">
        <f t="shared" si="25"/>
        <v>111960</v>
      </c>
      <c r="M190" s="150">
        <f t="shared" si="26"/>
        <v>11548040</v>
      </c>
    </row>
    <row r="191" spans="1:13" s="1" customFormat="1" ht="30" customHeight="1">
      <c r="A191" s="149" t="s">
        <v>800</v>
      </c>
      <c r="B191" s="143" t="s">
        <v>715</v>
      </c>
      <c r="C191" s="143" t="s">
        <v>569</v>
      </c>
      <c r="D191" s="143" t="s">
        <v>651</v>
      </c>
      <c r="E191" s="113" t="s">
        <v>705</v>
      </c>
      <c r="F191" s="113" t="s">
        <v>26</v>
      </c>
      <c r="G191" s="117" t="s">
        <v>285</v>
      </c>
      <c r="H191" s="115">
        <v>1999999</v>
      </c>
      <c r="I191" s="116">
        <v>3500000</v>
      </c>
      <c r="J191" s="116">
        <v>0</v>
      </c>
      <c r="K191" s="116">
        <v>0</v>
      </c>
      <c r="L191" s="115">
        <f t="shared" si="25"/>
        <v>0</v>
      </c>
      <c r="M191" s="150">
        <f t="shared" si="26"/>
        <v>3500000</v>
      </c>
    </row>
    <row r="192" spans="1:13" s="1" customFormat="1" ht="30" customHeight="1">
      <c r="A192" s="149" t="s">
        <v>800</v>
      </c>
      <c r="B192" s="143" t="s">
        <v>715</v>
      </c>
      <c r="C192" s="143" t="s">
        <v>568</v>
      </c>
      <c r="D192" s="143" t="s">
        <v>652</v>
      </c>
      <c r="E192" s="113" t="s">
        <v>705</v>
      </c>
      <c r="F192" s="113" t="s">
        <v>27</v>
      </c>
      <c r="G192" s="117" t="s">
        <v>286</v>
      </c>
      <c r="H192" s="115">
        <v>21887076</v>
      </c>
      <c r="I192" s="116">
        <v>26000000</v>
      </c>
      <c r="J192" s="116">
        <v>0</v>
      </c>
      <c r="K192" s="116">
        <v>0</v>
      </c>
      <c r="L192" s="115">
        <f t="shared" si="25"/>
        <v>0</v>
      </c>
      <c r="M192" s="150">
        <f t="shared" si="26"/>
        <v>26000000</v>
      </c>
    </row>
    <row r="193" spans="1:13" s="1" customFormat="1" ht="30" customHeight="1">
      <c r="A193" s="149" t="s">
        <v>800</v>
      </c>
      <c r="B193" s="143" t="s">
        <v>444</v>
      </c>
      <c r="C193" s="143" t="s">
        <v>704</v>
      </c>
      <c r="D193" s="143" t="s">
        <v>653</v>
      </c>
      <c r="E193" s="113" t="s">
        <v>705</v>
      </c>
      <c r="F193" s="113" t="s">
        <v>28</v>
      </c>
      <c r="G193" s="118" t="s">
        <v>757</v>
      </c>
      <c r="H193" s="115">
        <v>500000</v>
      </c>
      <c r="I193" s="116">
        <v>500000</v>
      </c>
      <c r="J193" s="116">
        <v>0</v>
      </c>
      <c r="K193" s="116">
        <v>0</v>
      </c>
      <c r="L193" s="115">
        <f t="shared" si="25"/>
        <v>0</v>
      </c>
      <c r="M193" s="150">
        <f t="shared" si="26"/>
        <v>500000</v>
      </c>
    </row>
    <row r="194" spans="1:13" s="125" customFormat="1" ht="39.75" customHeight="1">
      <c r="A194" s="148" t="s">
        <v>391</v>
      </c>
      <c r="B194" s="126"/>
      <c r="C194" s="126"/>
      <c r="D194" s="126"/>
      <c r="E194" s="126"/>
      <c r="F194" s="126"/>
      <c r="G194" s="122"/>
      <c r="H194" s="123">
        <f aca="true" t="shared" si="38" ref="H194:M194">SUM(H195)</f>
        <v>611869976</v>
      </c>
      <c r="I194" s="124">
        <f t="shared" si="38"/>
        <v>516000000</v>
      </c>
      <c r="J194" s="124">
        <f t="shared" si="38"/>
        <v>0</v>
      </c>
      <c r="K194" s="124">
        <f t="shared" si="38"/>
        <v>0</v>
      </c>
      <c r="L194" s="124">
        <f t="shared" si="38"/>
        <v>0</v>
      </c>
      <c r="M194" s="145">
        <f t="shared" si="38"/>
        <v>516000000</v>
      </c>
    </row>
    <row r="195" spans="1:13" s="1" customFormat="1" ht="30" customHeight="1">
      <c r="A195" s="149" t="s">
        <v>800</v>
      </c>
      <c r="B195" s="143" t="s">
        <v>715</v>
      </c>
      <c r="C195" s="143" t="s">
        <v>340</v>
      </c>
      <c r="D195" s="143" t="s">
        <v>654</v>
      </c>
      <c r="E195" s="113" t="s">
        <v>705</v>
      </c>
      <c r="F195" s="113" t="s">
        <v>29</v>
      </c>
      <c r="G195" s="117" t="s">
        <v>298</v>
      </c>
      <c r="H195" s="115">
        <v>611869976</v>
      </c>
      <c r="I195" s="116">
        <v>516000000</v>
      </c>
      <c r="J195" s="116">
        <v>0</v>
      </c>
      <c r="K195" s="116">
        <v>0</v>
      </c>
      <c r="L195" s="115">
        <f t="shared" si="25"/>
        <v>0</v>
      </c>
      <c r="M195" s="150">
        <f t="shared" si="26"/>
        <v>516000000</v>
      </c>
    </row>
    <row r="196" spans="1:13" s="125" customFormat="1" ht="39.75" customHeight="1">
      <c r="A196" s="148" t="s">
        <v>924</v>
      </c>
      <c r="B196" s="126"/>
      <c r="C196" s="126"/>
      <c r="D196" s="126"/>
      <c r="E196" s="126"/>
      <c r="F196" s="126"/>
      <c r="G196" s="122"/>
      <c r="H196" s="123">
        <f aca="true" t="shared" si="39" ref="H196:M196">SUM(H197:H200)</f>
        <v>26772000</v>
      </c>
      <c r="I196" s="124">
        <f t="shared" si="39"/>
        <v>35175000</v>
      </c>
      <c r="J196" s="124">
        <f t="shared" si="39"/>
        <v>0</v>
      </c>
      <c r="K196" s="124">
        <f t="shared" si="39"/>
        <v>0</v>
      </c>
      <c r="L196" s="124">
        <f t="shared" si="39"/>
        <v>0</v>
      </c>
      <c r="M196" s="145">
        <f t="shared" si="39"/>
        <v>35175000</v>
      </c>
    </row>
    <row r="197" spans="1:13" s="1" customFormat="1" ht="30" customHeight="1">
      <c r="A197" s="149" t="s">
        <v>800</v>
      </c>
      <c r="B197" s="143" t="s">
        <v>37</v>
      </c>
      <c r="C197" s="143" t="s">
        <v>38</v>
      </c>
      <c r="D197" s="143" t="s">
        <v>39</v>
      </c>
      <c r="E197" s="113" t="s">
        <v>705</v>
      </c>
      <c r="F197" s="113" t="s">
        <v>30</v>
      </c>
      <c r="G197" s="117" t="s">
        <v>925</v>
      </c>
      <c r="H197" s="115">
        <v>14065000</v>
      </c>
      <c r="I197" s="116">
        <v>18300000</v>
      </c>
      <c r="J197" s="116">
        <v>0</v>
      </c>
      <c r="K197" s="116">
        <v>0</v>
      </c>
      <c r="L197" s="115">
        <f t="shared" si="25"/>
        <v>0</v>
      </c>
      <c r="M197" s="150">
        <f t="shared" si="26"/>
        <v>18300000</v>
      </c>
    </row>
    <row r="198" spans="1:13" s="1" customFormat="1" ht="30" customHeight="1">
      <c r="A198" s="149" t="s">
        <v>800</v>
      </c>
      <c r="B198" s="143" t="s">
        <v>37</v>
      </c>
      <c r="C198" s="143" t="s">
        <v>38</v>
      </c>
      <c r="D198" s="143" t="s">
        <v>706</v>
      </c>
      <c r="E198" s="113" t="s">
        <v>705</v>
      </c>
      <c r="F198" s="113" t="s">
        <v>31</v>
      </c>
      <c r="G198" s="117" t="s">
        <v>857</v>
      </c>
      <c r="H198" s="115">
        <v>450000</v>
      </c>
      <c r="I198" s="116">
        <v>700000</v>
      </c>
      <c r="J198" s="116">
        <v>0</v>
      </c>
      <c r="K198" s="116">
        <v>0</v>
      </c>
      <c r="L198" s="115">
        <f t="shared" si="25"/>
        <v>0</v>
      </c>
      <c r="M198" s="150">
        <f t="shared" si="26"/>
        <v>700000</v>
      </c>
    </row>
    <row r="199" spans="1:13" s="1" customFormat="1" ht="30" customHeight="1">
      <c r="A199" s="149" t="s">
        <v>800</v>
      </c>
      <c r="B199" s="143" t="s">
        <v>37</v>
      </c>
      <c r="C199" s="143" t="s">
        <v>38</v>
      </c>
      <c r="D199" s="143" t="s">
        <v>40</v>
      </c>
      <c r="E199" s="113" t="s">
        <v>705</v>
      </c>
      <c r="F199" s="113" t="s">
        <v>32</v>
      </c>
      <c r="G199" s="117" t="s">
        <v>926</v>
      </c>
      <c r="H199" s="115">
        <v>35000</v>
      </c>
      <c r="I199" s="116">
        <v>44000</v>
      </c>
      <c r="J199" s="116">
        <v>0</v>
      </c>
      <c r="K199" s="116">
        <v>0</v>
      </c>
      <c r="L199" s="115">
        <f t="shared" si="25"/>
        <v>0</v>
      </c>
      <c r="M199" s="150">
        <f t="shared" si="26"/>
        <v>44000</v>
      </c>
    </row>
    <row r="200" spans="1:13" s="1" customFormat="1" ht="30" customHeight="1">
      <c r="A200" s="149" t="s">
        <v>800</v>
      </c>
      <c r="B200" s="143" t="s">
        <v>37</v>
      </c>
      <c r="C200" s="143" t="s">
        <v>38</v>
      </c>
      <c r="D200" s="143" t="s">
        <v>41</v>
      </c>
      <c r="E200" s="113" t="s">
        <v>705</v>
      </c>
      <c r="F200" s="113" t="s">
        <v>33</v>
      </c>
      <c r="G200" s="117" t="s">
        <v>927</v>
      </c>
      <c r="H200" s="115">
        <v>12222000</v>
      </c>
      <c r="I200" s="116">
        <v>16131000</v>
      </c>
      <c r="J200" s="116">
        <v>0</v>
      </c>
      <c r="K200" s="116">
        <v>0</v>
      </c>
      <c r="L200" s="115">
        <f t="shared" si="25"/>
        <v>0</v>
      </c>
      <c r="M200" s="150">
        <f t="shared" si="26"/>
        <v>16131000</v>
      </c>
    </row>
    <row r="201" spans="1:13" s="125" customFormat="1" ht="39.75" customHeight="1">
      <c r="A201" s="148" t="s">
        <v>318</v>
      </c>
      <c r="B201" s="126"/>
      <c r="C201" s="126"/>
      <c r="D201" s="126"/>
      <c r="E201" s="126"/>
      <c r="F201" s="126"/>
      <c r="G201" s="122"/>
      <c r="H201" s="123">
        <f aca="true" t="shared" si="40" ref="H201:M201">SUM(H202:H206)</f>
        <v>120222370</v>
      </c>
      <c r="I201" s="124">
        <f t="shared" si="40"/>
        <v>118049367</v>
      </c>
      <c r="J201" s="124">
        <f t="shared" si="40"/>
        <v>994000</v>
      </c>
      <c r="K201" s="124">
        <f t="shared" si="40"/>
        <v>0</v>
      </c>
      <c r="L201" s="124">
        <f t="shared" si="40"/>
        <v>994000</v>
      </c>
      <c r="M201" s="145">
        <f t="shared" si="40"/>
        <v>117055367</v>
      </c>
    </row>
    <row r="202" spans="1:13" s="1" customFormat="1" ht="30" customHeight="1">
      <c r="A202" s="149" t="s">
        <v>800</v>
      </c>
      <c r="B202" s="143" t="s">
        <v>354</v>
      </c>
      <c r="C202" s="143" t="s">
        <v>212</v>
      </c>
      <c r="D202" s="143" t="s">
        <v>43</v>
      </c>
      <c r="E202" s="113"/>
      <c r="F202" s="113" t="s">
        <v>43</v>
      </c>
      <c r="G202" s="117" t="s">
        <v>319</v>
      </c>
      <c r="H202" s="115">
        <v>15045879</v>
      </c>
      <c r="I202" s="116">
        <v>12606764</v>
      </c>
      <c r="J202" s="116">
        <v>0</v>
      </c>
      <c r="K202" s="116">
        <v>0</v>
      </c>
      <c r="L202" s="115">
        <f t="shared" si="25"/>
        <v>0</v>
      </c>
      <c r="M202" s="150">
        <f t="shared" si="26"/>
        <v>12606764</v>
      </c>
    </row>
    <row r="203" spans="1:13" s="1" customFormat="1" ht="30" customHeight="1">
      <c r="A203" s="149" t="s">
        <v>800</v>
      </c>
      <c r="B203" s="143" t="s">
        <v>354</v>
      </c>
      <c r="C203" s="143" t="s">
        <v>212</v>
      </c>
      <c r="D203" s="143" t="s">
        <v>44</v>
      </c>
      <c r="E203" s="113"/>
      <c r="F203" s="113" t="s">
        <v>44</v>
      </c>
      <c r="G203" s="117" t="s">
        <v>175</v>
      </c>
      <c r="H203" s="115">
        <v>55727927</v>
      </c>
      <c r="I203" s="116">
        <v>38047610</v>
      </c>
      <c r="J203" s="116">
        <v>0</v>
      </c>
      <c r="K203" s="116">
        <v>0</v>
      </c>
      <c r="L203" s="115">
        <f t="shared" si="25"/>
        <v>0</v>
      </c>
      <c r="M203" s="150">
        <f t="shared" si="26"/>
        <v>38047610</v>
      </c>
    </row>
    <row r="204" spans="1:13" s="1" customFormat="1" ht="30" customHeight="1">
      <c r="A204" s="149" t="s">
        <v>800</v>
      </c>
      <c r="B204" s="143" t="s">
        <v>354</v>
      </c>
      <c r="C204" s="143" t="s">
        <v>212</v>
      </c>
      <c r="D204" s="143" t="s">
        <v>45</v>
      </c>
      <c r="E204" s="113"/>
      <c r="F204" s="113" t="s">
        <v>45</v>
      </c>
      <c r="G204" s="117" t="s">
        <v>176</v>
      </c>
      <c r="H204" s="115">
        <v>10378764</v>
      </c>
      <c r="I204" s="116">
        <v>5006621</v>
      </c>
      <c r="J204" s="116">
        <v>0</v>
      </c>
      <c r="K204" s="116">
        <v>0</v>
      </c>
      <c r="L204" s="115">
        <f t="shared" si="25"/>
        <v>0</v>
      </c>
      <c r="M204" s="150">
        <f t="shared" si="26"/>
        <v>5006621</v>
      </c>
    </row>
    <row r="205" spans="1:13" s="1" customFormat="1" ht="30" customHeight="1">
      <c r="A205" s="149" t="s">
        <v>800</v>
      </c>
      <c r="B205" s="143" t="s">
        <v>354</v>
      </c>
      <c r="C205" s="143" t="s">
        <v>212</v>
      </c>
      <c r="D205" s="143" t="s">
        <v>46</v>
      </c>
      <c r="E205" s="113"/>
      <c r="F205" s="113" t="s">
        <v>46</v>
      </c>
      <c r="G205" s="117" t="s">
        <v>176</v>
      </c>
      <c r="H205" s="115">
        <v>27635473</v>
      </c>
      <c r="I205" s="116">
        <v>26388372</v>
      </c>
      <c r="J205" s="116">
        <v>994000</v>
      </c>
      <c r="K205" s="116">
        <v>0</v>
      </c>
      <c r="L205" s="115">
        <f aca="true" t="shared" si="41" ref="L205:L241">SUM(J205-K205)</f>
        <v>994000</v>
      </c>
      <c r="M205" s="150">
        <f aca="true" t="shared" si="42" ref="M205:M241">SUM(I205-J205)</f>
        <v>25394372</v>
      </c>
    </row>
    <row r="206" spans="1:13" s="1" customFormat="1" ht="30" customHeight="1">
      <c r="A206" s="149" t="s">
        <v>800</v>
      </c>
      <c r="B206" s="143" t="s">
        <v>715</v>
      </c>
      <c r="C206" s="143" t="s">
        <v>704</v>
      </c>
      <c r="D206" s="143" t="s">
        <v>47</v>
      </c>
      <c r="E206" s="113" t="s">
        <v>705</v>
      </c>
      <c r="F206" s="113" t="s">
        <v>420</v>
      </c>
      <c r="G206" s="117" t="s">
        <v>177</v>
      </c>
      <c r="H206" s="115">
        <v>11434327</v>
      </c>
      <c r="I206" s="116">
        <v>36000000</v>
      </c>
      <c r="J206" s="116">
        <v>0</v>
      </c>
      <c r="K206" s="116">
        <v>0</v>
      </c>
      <c r="L206" s="115">
        <f t="shared" si="41"/>
        <v>0</v>
      </c>
      <c r="M206" s="150">
        <f t="shared" si="42"/>
        <v>36000000</v>
      </c>
    </row>
    <row r="207" spans="1:13" s="125" customFormat="1" ht="39.75" customHeight="1">
      <c r="A207" s="148" t="s">
        <v>178</v>
      </c>
      <c r="B207" s="126"/>
      <c r="C207" s="126"/>
      <c r="D207" s="126"/>
      <c r="E207" s="126"/>
      <c r="F207" s="126"/>
      <c r="G207" s="122"/>
      <c r="H207" s="123">
        <f aca="true" t="shared" si="43" ref="H207:M207">SUM(H208:H209)</f>
        <v>309596768</v>
      </c>
      <c r="I207" s="124">
        <f t="shared" si="43"/>
        <v>97000000</v>
      </c>
      <c r="J207" s="124">
        <f t="shared" si="43"/>
        <v>0</v>
      </c>
      <c r="K207" s="124">
        <f t="shared" si="43"/>
        <v>0</v>
      </c>
      <c r="L207" s="124">
        <f t="shared" si="43"/>
        <v>0</v>
      </c>
      <c r="M207" s="145">
        <f t="shared" si="43"/>
        <v>97000000</v>
      </c>
    </row>
    <row r="208" spans="1:13" s="1" customFormat="1" ht="30" customHeight="1">
      <c r="A208" s="149" t="s">
        <v>800</v>
      </c>
      <c r="B208" s="143" t="s">
        <v>354</v>
      </c>
      <c r="C208" s="143" t="s">
        <v>212</v>
      </c>
      <c r="D208" s="143" t="s">
        <v>48</v>
      </c>
      <c r="E208" s="113" t="s">
        <v>705</v>
      </c>
      <c r="F208" s="113" t="s">
        <v>34</v>
      </c>
      <c r="G208" s="117" t="s">
        <v>382</v>
      </c>
      <c r="H208" s="115">
        <v>35444441</v>
      </c>
      <c r="I208" s="116">
        <v>7046000</v>
      </c>
      <c r="J208" s="116">
        <v>0</v>
      </c>
      <c r="K208" s="116">
        <v>0</v>
      </c>
      <c r="L208" s="115">
        <f t="shared" si="41"/>
        <v>0</v>
      </c>
      <c r="M208" s="150">
        <f t="shared" si="42"/>
        <v>7046000</v>
      </c>
    </row>
    <row r="209" spans="1:13" s="1" customFormat="1" ht="30" customHeight="1">
      <c r="A209" s="149" t="s">
        <v>800</v>
      </c>
      <c r="B209" s="143" t="s">
        <v>354</v>
      </c>
      <c r="C209" s="143" t="s">
        <v>212</v>
      </c>
      <c r="D209" s="143" t="s">
        <v>49</v>
      </c>
      <c r="E209" s="113" t="s">
        <v>705</v>
      </c>
      <c r="F209" s="113" t="s">
        <v>35</v>
      </c>
      <c r="G209" s="117" t="s">
        <v>383</v>
      </c>
      <c r="H209" s="115">
        <v>274152327</v>
      </c>
      <c r="I209" s="116">
        <v>89954000</v>
      </c>
      <c r="J209" s="116">
        <v>0</v>
      </c>
      <c r="K209" s="116">
        <v>0</v>
      </c>
      <c r="L209" s="115">
        <f t="shared" si="41"/>
        <v>0</v>
      </c>
      <c r="M209" s="150">
        <f t="shared" si="42"/>
        <v>89954000</v>
      </c>
    </row>
    <row r="210" spans="1:13" s="125" customFormat="1" ht="39.75" customHeight="1">
      <c r="A210" s="148" t="s">
        <v>384</v>
      </c>
      <c r="B210" s="126"/>
      <c r="C210" s="126"/>
      <c r="D210" s="126"/>
      <c r="E210" s="126"/>
      <c r="F210" s="126"/>
      <c r="G210" s="122"/>
      <c r="H210" s="123">
        <f aca="true" t="shared" si="44" ref="H210:M210">SUM(H211:H213)</f>
        <v>89609156</v>
      </c>
      <c r="I210" s="124">
        <f>SUM(I211:I213)</f>
        <v>96650000</v>
      </c>
      <c r="J210" s="124">
        <f>SUM(J211:J213)</f>
        <v>7846894</v>
      </c>
      <c r="K210" s="124">
        <f>SUM(K211:K213)</f>
        <v>7318547.49</v>
      </c>
      <c r="L210" s="124">
        <f t="shared" si="44"/>
        <v>528346.5099999998</v>
      </c>
      <c r="M210" s="145">
        <f t="shared" si="44"/>
        <v>88803106</v>
      </c>
    </row>
    <row r="211" spans="1:13" s="1" customFormat="1" ht="30" customHeight="1">
      <c r="A211" s="149" t="s">
        <v>800</v>
      </c>
      <c r="B211" s="143" t="s">
        <v>67</v>
      </c>
      <c r="C211" s="143" t="s">
        <v>94</v>
      </c>
      <c r="D211" s="143" t="s">
        <v>70</v>
      </c>
      <c r="E211" s="113" t="s">
        <v>705</v>
      </c>
      <c r="F211" s="113" t="s">
        <v>140</v>
      </c>
      <c r="G211" s="118" t="s">
        <v>980</v>
      </c>
      <c r="H211" s="115">
        <v>55283879</v>
      </c>
      <c r="I211" s="116">
        <v>56000000</v>
      </c>
      <c r="J211" s="116">
        <v>4498567</v>
      </c>
      <c r="K211" s="116">
        <v>4488198.94</v>
      </c>
      <c r="L211" s="115">
        <f t="shared" si="41"/>
        <v>10368.05999999959</v>
      </c>
      <c r="M211" s="150">
        <f t="shared" si="42"/>
        <v>51501433</v>
      </c>
    </row>
    <row r="212" spans="1:13" s="1" customFormat="1" ht="30" customHeight="1">
      <c r="A212" s="149" t="s">
        <v>800</v>
      </c>
      <c r="B212" s="143" t="s">
        <v>68</v>
      </c>
      <c r="C212" s="143" t="s">
        <v>94</v>
      </c>
      <c r="D212" s="143" t="s">
        <v>71</v>
      </c>
      <c r="E212" s="113" t="s">
        <v>705</v>
      </c>
      <c r="F212" s="113" t="s">
        <v>141</v>
      </c>
      <c r="G212" s="118" t="s">
        <v>981</v>
      </c>
      <c r="H212" s="115">
        <v>28546417</v>
      </c>
      <c r="I212" s="116">
        <v>32650000</v>
      </c>
      <c r="J212" s="116">
        <v>2845660</v>
      </c>
      <c r="K212" s="116">
        <v>2377807.84</v>
      </c>
      <c r="L212" s="115">
        <f t="shared" si="41"/>
        <v>467852.16000000015</v>
      </c>
      <c r="M212" s="150">
        <f t="shared" si="42"/>
        <v>29804340</v>
      </c>
    </row>
    <row r="213" spans="1:13" s="1" customFormat="1" ht="30" customHeight="1">
      <c r="A213" s="149" t="s">
        <v>800</v>
      </c>
      <c r="B213" s="143" t="s">
        <v>69</v>
      </c>
      <c r="C213" s="143" t="s">
        <v>94</v>
      </c>
      <c r="D213" s="143" t="s">
        <v>72</v>
      </c>
      <c r="E213" s="113" t="s">
        <v>705</v>
      </c>
      <c r="F213" s="113" t="s">
        <v>142</v>
      </c>
      <c r="G213" s="117" t="s">
        <v>982</v>
      </c>
      <c r="H213" s="115">
        <v>5778860</v>
      </c>
      <c r="I213" s="116">
        <v>8000000</v>
      </c>
      <c r="J213" s="116">
        <v>502667</v>
      </c>
      <c r="K213" s="116">
        <v>452540.71</v>
      </c>
      <c r="L213" s="115">
        <f>J213-K213</f>
        <v>50126.28999999998</v>
      </c>
      <c r="M213" s="150">
        <f>SUM(I213-J213)</f>
        <v>7497333</v>
      </c>
    </row>
    <row r="214" spans="1:13" s="125" customFormat="1" ht="39.75" customHeight="1">
      <c r="A214" s="148" t="s">
        <v>983</v>
      </c>
      <c r="B214" s="126"/>
      <c r="C214" s="126"/>
      <c r="D214" s="126"/>
      <c r="E214" s="126"/>
      <c r="F214" s="126"/>
      <c r="G214" s="122"/>
      <c r="H214" s="123">
        <f aca="true" t="shared" si="45" ref="H214:M214">SUM(H215)</f>
        <v>105865065</v>
      </c>
      <c r="I214" s="124">
        <f t="shared" si="45"/>
        <v>108000000</v>
      </c>
      <c r="J214" s="124">
        <f t="shared" si="45"/>
        <v>9100000</v>
      </c>
      <c r="K214" s="124">
        <f t="shared" si="45"/>
        <v>0</v>
      </c>
      <c r="L214" s="124">
        <f t="shared" si="45"/>
        <v>9100000</v>
      </c>
      <c r="M214" s="145">
        <f t="shared" si="45"/>
        <v>98900000</v>
      </c>
    </row>
    <row r="215" spans="1:13" s="1" customFormat="1" ht="30" customHeight="1">
      <c r="A215" s="149" t="s">
        <v>800</v>
      </c>
      <c r="B215" s="143" t="s">
        <v>73</v>
      </c>
      <c r="C215" s="143" t="s">
        <v>94</v>
      </c>
      <c r="D215" s="143" t="s">
        <v>74</v>
      </c>
      <c r="E215" s="113" t="s">
        <v>705</v>
      </c>
      <c r="F215" s="113" t="s">
        <v>143</v>
      </c>
      <c r="G215" s="118" t="s">
        <v>771</v>
      </c>
      <c r="H215" s="115">
        <v>105865065</v>
      </c>
      <c r="I215" s="116">
        <v>108000000</v>
      </c>
      <c r="J215" s="116">
        <v>9100000</v>
      </c>
      <c r="K215" s="116">
        <v>0</v>
      </c>
      <c r="L215" s="115">
        <f>J215-K215</f>
        <v>9100000</v>
      </c>
      <c r="M215" s="150">
        <f>SUM(I215-J215)</f>
        <v>98900000</v>
      </c>
    </row>
    <row r="216" spans="1:13" s="125" customFormat="1" ht="39.75" customHeight="1">
      <c r="A216" s="148" t="s">
        <v>847</v>
      </c>
      <c r="B216" s="126"/>
      <c r="C216" s="126"/>
      <c r="D216" s="126"/>
      <c r="E216" s="126"/>
      <c r="F216" s="126"/>
      <c r="G216" s="122"/>
      <c r="H216" s="123">
        <f aca="true" t="shared" si="46" ref="H216:M216">SUM(H217:H241)</f>
        <v>360195208</v>
      </c>
      <c r="I216" s="124">
        <f t="shared" si="46"/>
        <v>906348525</v>
      </c>
      <c r="J216" s="124">
        <f t="shared" si="46"/>
        <v>0</v>
      </c>
      <c r="K216" s="124">
        <f t="shared" si="46"/>
        <v>0</v>
      </c>
      <c r="L216" s="124">
        <f t="shared" si="46"/>
        <v>0</v>
      </c>
      <c r="M216" s="145">
        <f t="shared" si="46"/>
        <v>906348525</v>
      </c>
    </row>
    <row r="217" spans="1:13" s="1" customFormat="1" ht="30" customHeight="1">
      <c r="A217" s="149" t="s">
        <v>800</v>
      </c>
      <c r="B217" s="143" t="s">
        <v>88</v>
      </c>
      <c r="C217" s="143" t="s">
        <v>718</v>
      </c>
      <c r="D217" s="143" t="s">
        <v>574</v>
      </c>
      <c r="E217" s="113" t="s">
        <v>220</v>
      </c>
      <c r="F217" s="113" t="s">
        <v>421</v>
      </c>
      <c r="G217" s="118" t="s">
        <v>931</v>
      </c>
      <c r="H217" s="115">
        <v>0</v>
      </c>
      <c r="I217" s="116">
        <v>0</v>
      </c>
      <c r="J217" s="116">
        <v>0</v>
      </c>
      <c r="K217" s="116">
        <v>0</v>
      </c>
      <c r="L217" s="115">
        <f t="shared" si="41"/>
        <v>0</v>
      </c>
      <c r="M217" s="150">
        <f t="shared" si="42"/>
        <v>0</v>
      </c>
    </row>
    <row r="218" spans="1:13" s="1" customFormat="1" ht="30" customHeight="1">
      <c r="A218" s="149" t="s">
        <v>800</v>
      </c>
      <c r="B218" s="143" t="s">
        <v>91</v>
      </c>
      <c r="C218" s="143" t="s">
        <v>212</v>
      </c>
      <c r="D218" s="143" t="s">
        <v>576</v>
      </c>
      <c r="E218" s="113" t="s">
        <v>212</v>
      </c>
      <c r="F218" s="113" t="s">
        <v>728</v>
      </c>
      <c r="G218" s="118" t="s">
        <v>514</v>
      </c>
      <c r="H218" s="115">
        <v>0</v>
      </c>
      <c r="I218" s="116">
        <v>100000</v>
      </c>
      <c r="J218" s="116">
        <v>0</v>
      </c>
      <c r="K218" s="116">
        <v>0</v>
      </c>
      <c r="L218" s="115">
        <f>SUM(J218-K218)</f>
        <v>0</v>
      </c>
      <c r="M218" s="150">
        <f>SUM(I218-J218)</f>
        <v>100000</v>
      </c>
    </row>
    <row r="219" spans="1:13" s="1" customFormat="1" ht="30" customHeight="1">
      <c r="A219" s="149" t="s">
        <v>800</v>
      </c>
      <c r="B219" s="143" t="s">
        <v>604</v>
      </c>
      <c r="C219" s="143" t="s">
        <v>606</v>
      </c>
      <c r="D219" s="143" t="s">
        <v>577</v>
      </c>
      <c r="E219" s="113" t="s">
        <v>831</v>
      </c>
      <c r="F219" s="113" t="s">
        <v>422</v>
      </c>
      <c r="G219" s="118" t="s">
        <v>515</v>
      </c>
      <c r="H219" s="115">
        <v>60000</v>
      </c>
      <c r="I219" s="116">
        <v>308000</v>
      </c>
      <c r="J219" s="116">
        <v>0</v>
      </c>
      <c r="K219" s="116">
        <v>0</v>
      </c>
      <c r="L219" s="115">
        <f t="shared" si="41"/>
        <v>0</v>
      </c>
      <c r="M219" s="150">
        <f t="shared" si="42"/>
        <v>308000</v>
      </c>
    </row>
    <row r="220" spans="1:13" s="1" customFormat="1" ht="30" customHeight="1">
      <c r="A220" s="149" t="s">
        <v>800</v>
      </c>
      <c r="B220" s="143" t="s">
        <v>874</v>
      </c>
      <c r="C220" s="143" t="s">
        <v>950</v>
      </c>
      <c r="D220" s="143" t="s">
        <v>876</v>
      </c>
      <c r="E220" s="113" t="s">
        <v>832</v>
      </c>
      <c r="F220" s="113" t="s">
        <v>423</v>
      </c>
      <c r="G220" s="117" t="s">
        <v>0</v>
      </c>
      <c r="H220" s="115">
        <v>0</v>
      </c>
      <c r="I220" s="116">
        <v>230000</v>
      </c>
      <c r="J220" s="116">
        <v>0</v>
      </c>
      <c r="K220" s="116">
        <v>0</v>
      </c>
      <c r="L220" s="115">
        <f t="shared" si="41"/>
        <v>0</v>
      </c>
      <c r="M220" s="150">
        <f t="shared" si="42"/>
        <v>230000</v>
      </c>
    </row>
    <row r="221" spans="1:13" s="1" customFormat="1" ht="30" customHeight="1">
      <c r="A221" s="149" t="s">
        <v>800</v>
      </c>
      <c r="B221" s="143" t="s">
        <v>203</v>
      </c>
      <c r="C221" s="143" t="s">
        <v>212</v>
      </c>
      <c r="D221" s="143" t="s">
        <v>206</v>
      </c>
      <c r="E221" s="113" t="s">
        <v>833</v>
      </c>
      <c r="F221" s="113" t="s">
        <v>424</v>
      </c>
      <c r="G221" s="117" t="s">
        <v>516</v>
      </c>
      <c r="H221" s="115">
        <v>528000</v>
      </c>
      <c r="I221" s="116">
        <v>705000</v>
      </c>
      <c r="J221" s="116">
        <v>0</v>
      </c>
      <c r="K221" s="116">
        <v>0</v>
      </c>
      <c r="L221" s="115">
        <f t="shared" si="41"/>
        <v>0</v>
      </c>
      <c r="M221" s="150">
        <f t="shared" si="42"/>
        <v>705000</v>
      </c>
    </row>
    <row r="222" spans="1:13" s="1" customFormat="1" ht="30" customHeight="1">
      <c r="A222" s="149" t="s">
        <v>800</v>
      </c>
      <c r="B222" s="143" t="s">
        <v>73</v>
      </c>
      <c r="C222" s="143" t="s">
        <v>705</v>
      </c>
      <c r="D222" s="143" t="s">
        <v>210</v>
      </c>
      <c r="E222" s="113" t="s">
        <v>202</v>
      </c>
      <c r="F222" s="113" t="s">
        <v>425</v>
      </c>
      <c r="G222" s="117" t="s">
        <v>517</v>
      </c>
      <c r="H222" s="115">
        <v>0</v>
      </c>
      <c r="I222" s="116">
        <v>50000</v>
      </c>
      <c r="J222" s="116">
        <v>0</v>
      </c>
      <c r="K222" s="116">
        <v>0</v>
      </c>
      <c r="L222" s="115">
        <f t="shared" si="41"/>
        <v>0</v>
      </c>
      <c r="M222" s="150">
        <f t="shared" si="42"/>
        <v>50000</v>
      </c>
    </row>
    <row r="223" spans="1:13" s="1" customFormat="1" ht="30" customHeight="1">
      <c r="A223" s="149" t="s">
        <v>800</v>
      </c>
      <c r="B223" s="143" t="s">
        <v>73</v>
      </c>
      <c r="C223" s="143" t="s">
        <v>705</v>
      </c>
      <c r="D223" s="143" t="s">
        <v>210</v>
      </c>
      <c r="E223" s="113" t="s">
        <v>95</v>
      </c>
      <c r="F223" s="113" t="s">
        <v>730</v>
      </c>
      <c r="G223" s="117" t="s">
        <v>517</v>
      </c>
      <c r="H223" s="115">
        <v>0</v>
      </c>
      <c r="I223" s="116">
        <v>90000</v>
      </c>
      <c r="J223" s="116">
        <v>0</v>
      </c>
      <c r="K223" s="116">
        <v>0</v>
      </c>
      <c r="L223" s="115">
        <f>SUM(J223-K223)</f>
        <v>0</v>
      </c>
      <c r="M223" s="150">
        <f>SUM(I223-J223)</f>
        <v>90000</v>
      </c>
    </row>
    <row r="224" spans="1:13" s="1" customFormat="1" ht="30" customHeight="1">
      <c r="A224" s="149" t="s">
        <v>406</v>
      </c>
      <c r="B224" s="143" t="s">
        <v>73</v>
      </c>
      <c r="C224" s="143" t="s">
        <v>705</v>
      </c>
      <c r="D224" s="143" t="s">
        <v>408</v>
      </c>
      <c r="E224" s="113" t="s">
        <v>212</v>
      </c>
      <c r="F224" s="113" t="s">
        <v>732</v>
      </c>
      <c r="G224" s="117" t="s">
        <v>835</v>
      </c>
      <c r="H224" s="115">
        <v>0</v>
      </c>
      <c r="I224" s="116">
        <v>50000</v>
      </c>
      <c r="J224" s="116">
        <v>0</v>
      </c>
      <c r="K224" s="116">
        <v>0</v>
      </c>
      <c r="L224" s="115">
        <f>SUM(J224-K224)</f>
        <v>0</v>
      </c>
      <c r="M224" s="150">
        <f>SUM(I224-J224)</f>
        <v>50000</v>
      </c>
    </row>
    <row r="225" spans="1:13" s="1" customFormat="1" ht="30" customHeight="1">
      <c r="A225" s="149" t="s">
        <v>800</v>
      </c>
      <c r="B225" s="143" t="s">
        <v>73</v>
      </c>
      <c r="C225" s="143" t="s">
        <v>340</v>
      </c>
      <c r="D225" s="143" t="s">
        <v>670</v>
      </c>
      <c r="E225" s="113" t="s">
        <v>221</v>
      </c>
      <c r="F225" s="113" t="s">
        <v>426</v>
      </c>
      <c r="G225" s="117" t="s">
        <v>613</v>
      </c>
      <c r="H225" s="115">
        <v>80000</v>
      </c>
      <c r="I225" s="116">
        <v>0</v>
      </c>
      <c r="J225" s="116">
        <v>0</v>
      </c>
      <c r="K225" s="116">
        <v>0</v>
      </c>
      <c r="L225" s="115">
        <f t="shared" si="41"/>
        <v>0</v>
      </c>
      <c r="M225" s="150">
        <f t="shared" si="42"/>
        <v>0</v>
      </c>
    </row>
    <row r="226" spans="1:13" s="1" customFormat="1" ht="30" customHeight="1">
      <c r="A226" s="149" t="s">
        <v>800</v>
      </c>
      <c r="B226" s="143" t="s">
        <v>73</v>
      </c>
      <c r="C226" s="143" t="s">
        <v>607</v>
      </c>
      <c r="D226" s="143" t="s">
        <v>586</v>
      </c>
      <c r="E226" s="113" t="s">
        <v>834</v>
      </c>
      <c r="F226" s="113" t="s">
        <v>427</v>
      </c>
      <c r="G226" s="117" t="s">
        <v>884</v>
      </c>
      <c r="H226" s="115">
        <v>240000</v>
      </c>
      <c r="I226" s="116">
        <v>410000</v>
      </c>
      <c r="J226" s="116">
        <v>0</v>
      </c>
      <c r="K226" s="116">
        <v>0</v>
      </c>
      <c r="L226" s="115">
        <f t="shared" si="41"/>
        <v>0</v>
      </c>
      <c r="M226" s="150">
        <f t="shared" si="42"/>
        <v>410000</v>
      </c>
    </row>
    <row r="227" spans="1:13" s="1" customFormat="1" ht="30" customHeight="1">
      <c r="A227" s="149" t="s">
        <v>800</v>
      </c>
      <c r="B227" s="143" t="s">
        <v>73</v>
      </c>
      <c r="C227" s="143" t="s">
        <v>216</v>
      </c>
      <c r="D227" s="143" t="s">
        <v>716</v>
      </c>
      <c r="E227" s="113" t="s">
        <v>222</v>
      </c>
      <c r="F227" s="113" t="s">
        <v>428</v>
      </c>
      <c r="G227" s="118" t="s">
        <v>397</v>
      </c>
      <c r="H227" s="115">
        <v>80000</v>
      </c>
      <c r="I227" s="116">
        <v>0</v>
      </c>
      <c r="J227" s="116">
        <v>0</v>
      </c>
      <c r="K227" s="116">
        <v>0</v>
      </c>
      <c r="L227" s="115">
        <f t="shared" si="41"/>
        <v>0</v>
      </c>
      <c r="M227" s="150">
        <f t="shared" si="42"/>
        <v>0</v>
      </c>
    </row>
    <row r="228" spans="1:13" s="1" customFormat="1" ht="30" customHeight="1">
      <c r="A228" s="149" t="s">
        <v>800</v>
      </c>
      <c r="B228" s="143" t="s">
        <v>354</v>
      </c>
      <c r="C228" s="143" t="s">
        <v>212</v>
      </c>
      <c r="D228" s="143" t="s">
        <v>42</v>
      </c>
      <c r="E228" s="113" t="s">
        <v>499</v>
      </c>
      <c r="F228" s="113" t="s">
        <v>429</v>
      </c>
      <c r="G228" s="117" t="s">
        <v>772</v>
      </c>
      <c r="H228" s="115">
        <v>243261382</v>
      </c>
      <c r="I228" s="116">
        <v>570641740</v>
      </c>
      <c r="J228" s="116">
        <v>0</v>
      </c>
      <c r="K228" s="116">
        <v>0</v>
      </c>
      <c r="L228" s="115">
        <f t="shared" si="41"/>
        <v>0</v>
      </c>
      <c r="M228" s="150">
        <f t="shared" si="42"/>
        <v>570641740</v>
      </c>
    </row>
    <row r="229" spans="1:13" s="1" customFormat="1" ht="30" customHeight="1">
      <c r="A229" s="149" t="s">
        <v>800</v>
      </c>
      <c r="B229" s="143" t="s">
        <v>354</v>
      </c>
      <c r="C229" s="143" t="s">
        <v>212</v>
      </c>
      <c r="D229" s="143" t="s">
        <v>43</v>
      </c>
      <c r="E229" s="113" t="s">
        <v>202</v>
      </c>
      <c r="F229" s="113" t="s">
        <v>113</v>
      </c>
      <c r="G229" s="117" t="s">
        <v>772</v>
      </c>
      <c r="H229" s="115">
        <v>0</v>
      </c>
      <c r="I229" s="116">
        <v>9988585</v>
      </c>
      <c r="J229" s="116">
        <v>0</v>
      </c>
      <c r="K229" s="116">
        <v>0</v>
      </c>
      <c r="L229" s="115">
        <f t="shared" si="41"/>
        <v>0</v>
      </c>
      <c r="M229" s="150">
        <f t="shared" si="42"/>
        <v>9988585</v>
      </c>
    </row>
    <row r="230" spans="1:13" s="1" customFormat="1" ht="30" customHeight="1">
      <c r="A230" s="149" t="s">
        <v>800</v>
      </c>
      <c r="B230" s="143" t="s">
        <v>354</v>
      </c>
      <c r="C230" s="143" t="s">
        <v>212</v>
      </c>
      <c r="D230" s="143" t="s">
        <v>44</v>
      </c>
      <c r="E230" s="113"/>
      <c r="F230" s="113" t="s">
        <v>14</v>
      </c>
      <c r="G230" s="117" t="s">
        <v>184</v>
      </c>
      <c r="H230" s="115">
        <v>5500877</v>
      </c>
      <c r="I230" s="116">
        <v>0</v>
      </c>
      <c r="J230" s="116">
        <v>0</v>
      </c>
      <c r="K230" s="116">
        <v>0</v>
      </c>
      <c r="L230" s="115">
        <f t="shared" si="41"/>
        <v>0</v>
      </c>
      <c r="M230" s="150">
        <f t="shared" si="42"/>
        <v>0</v>
      </c>
    </row>
    <row r="231" spans="1:13" s="1" customFormat="1" ht="30" customHeight="1">
      <c r="A231" s="149" t="s">
        <v>800</v>
      </c>
      <c r="B231" s="143" t="s">
        <v>354</v>
      </c>
      <c r="C231" s="143" t="s">
        <v>212</v>
      </c>
      <c r="D231" s="143" t="s">
        <v>223</v>
      </c>
      <c r="E231" s="113" t="s">
        <v>500</v>
      </c>
      <c r="F231" s="113" t="s">
        <v>430</v>
      </c>
      <c r="G231" s="118" t="s">
        <v>289</v>
      </c>
      <c r="H231" s="115">
        <v>49411972</v>
      </c>
      <c r="I231" s="116">
        <v>180186000</v>
      </c>
      <c r="J231" s="116">
        <v>0</v>
      </c>
      <c r="K231" s="116">
        <v>0</v>
      </c>
      <c r="L231" s="115">
        <f t="shared" si="41"/>
        <v>0</v>
      </c>
      <c r="M231" s="150">
        <f t="shared" si="42"/>
        <v>180186000</v>
      </c>
    </row>
    <row r="232" spans="1:13" s="1" customFormat="1" ht="30" customHeight="1">
      <c r="A232" s="149" t="s">
        <v>800</v>
      </c>
      <c r="B232" s="143" t="s">
        <v>354</v>
      </c>
      <c r="C232" s="143" t="s">
        <v>212</v>
      </c>
      <c r="D232" s="143" t="s">
        <v>224</v>
      </c>
      <c r="E232" s="113" t="s">
        <v>501</v>
      </c>
      <c r="F232" s="113" t="s">
        <v>431</v>
      </c>
      <c r="G232" s="117" t="s">
        <v>964</v>
      </c>
      <c r="H232" s="115">
        <v>54503378</v>
      </c>
      <c r="I232" s="116">
        <v>94018200</v>
      </c>
      <c r="J232" s="116">
        <v>0</v>
      </c>
      <c r="K232" s="116">
        <v>0</v>
      </c>
      <c r="L232" s="115">
        <f t="shared" si="41"/>
        <v>0</v>
      </c>
      <c r="M232" s="150">
        <f t="shared" si="42"/>
        <v>94018200</v>
      </c>
    </row>
    <row r="233" spans="1:13" s="1" customFormat="1" ht="30" customHeight="1">
      <c r="A233" s="149" t="s">
        <v>800</v>
      </c>
      <c r="B233" s="143" t="s">
        <v>354</v>
      </c>
      <c r="C233" s="143" t="s">
        <v>341</v>
      </c>
      <c r="D233" s="143" t="s">
        <v>721</v>
      </c>
      <c r="E233" s="113" t="s">
        <v>225</v>
      </c>
      <c r="F233" s="113" t="s">
        <v>22</v>
      </c>
      <c r="G233" s="117" t="s">
        <v>183</v>
      </c>
      <c r="H233" s="115">
        <v>80000</v>
      </c>
      <c r="I233" s="116">
        <v>0</v>
      </c>
      <c r="J233" s="116">
        <v>0</v>
      </c>
      <c r="K233" s="116">
        <v>0</v>
      </c>
      <c r="L233" s="115">
        <f t="shared" si="41"/>
        <v>0</v>
      </c>
      <c r="M233" s="150">
        <f t="shared" si="42"/>
        <v>0</v>
      </c>
    </row>
    <row r="234" spans="1:13" s="1" customFormat="1" ht="30" customHeight="1">
      <c r="A234" s="149" t="s">
        <v>800</v>
      </c>
      <c r="B234" s="143" t="s">
        <v>354</v>
      </c>
      <c r="C234" s="143" t="s">
        <v>568</v>
      </c>
      <c r="D234" s="143" t="s">
        <v>592</v>
      </c>
      <c r="E234" s="113" t="s">
        <v>836</v>
      </c>
      <c r="F234" s="113" t="s">
        <v>432</v>
      </c>
      <c r="G234" s="117" t="s">
        <v>404</v>
      </c>
      <c r="H234" s="115">
        <v>184000</v>
      </c>
      <c r="I234" s="116">
        <v>220000</v>
      </c>
      <c r="J234" s="116">
        <v>0</v>
      </c>
      <c r="K234" s="116">
        <v>0</v>
      </c>
      <c r="L234" s="115">
        <f t="shared" si="41"/>
        <v>0</v>
      </c>
      <c r="M234" s="150">
        <f t="shared" si="42"/>
        <v>220000</v>
      </c>
    </row>
    <row r="235" spans="1:13" s="1" customFormat="1" ht="30" customHeight="1">
      <c r="A235" s="149" t="s">
        <v>800</v>
      </c>
      <c r="B235" s="143" t="s">
        <v>354</v>
      </c>
      <c r="C235" s="143" t="s">
        <v>209</v>
      </c>
      <c r="D235" s="143" t="s">
        <v>211</v>
      </c>
      <c r="E235" s="113" t="s">
        <v>220</v>
      </c>
      <c r="F235" s="113" t="s">
        <v>433</v>
      </c>
      <c r="G235" s="118" t="s">
        <v>773</v>
      </c>
      <c r="H235" s="115">
        <v>0</v>
      </c>
      <c r="I235" s="116">
        <v>500000</v>
      </c>
      <c r="J235" s="116">
        <v>0</v>
      </c>
      <c r="K235" s="116">
        <v>0</v>
      </c>
      <c r="L235" s="115">
        <f t="shared" si="41"/>
        <v>0</v>
      </c>
      <c r="M235" s="150">
        <f t="shared" si="42"/>
        <v>500000</v>
      </c>
    </row>
    <row r="236" spans="1:13" s="1" customFormat="1" ht="30" customHeight="1">
      <c r="A236" s="149" t="s">
        <v>800</v>
      </c>
      <c r="B236" s="143" t="s">
        <v>354</v>
      </c>
      <c r="C236" s="143" t="s">
        <v>209</v>
      </c>
      <c r="D236" s="143" t="s">
        <v>948</v>
      </c>
      <c r="E236" s="113" t="s">
        <v>705</v>
      </c>
      <c r="F236" s="113" t="s">
        <v>15</v>
      </c>
      <c r="G236" s="117" t="s">
        <v>393</v>
      </c>
      <c r="H236" s="115">
        <v>4600000</v>
      </c>
      <c r="I236" s="116">
        <v>37408000</v>
      </c>
      <c r="J236" s="116">
        <v>0</v>
      </c>
      <c r="K236" s="116">
        <v>0</v>
      </c>
      <c r="L236" s="115">
        <f t="shared" si="41"/>
        <v>0</v>
      </c>
      <c r="M236" s="150">
        <f t="shared" si="42"/>
        <v>37408000</v>
      </c>
    </row>
    <row r="237" spans="1:13" s="1" customFormat="1" ht="30" customHeight="1">
      <c r="A237" s="149" t="s">
        <v>800</v>
      </c>
      <c r="B237" s="143" t="s">
        <v>715</v>
      </c>
      <c r="C237" s="143" t="s">
        <v>704</v>
      </c>
      <c r="D237" s="143" t="s">
        <v>646</v>
      </c>
      <c r="E237" s="113" t="s">
        <v>837</v>
      </c>
      <c r="F237" s="113" t="s">
        <v>608</v>
      </c>
      <c r="G237" s="117" t="s">
        <v>774</v>
      </c>
      <c r="H237" s="115">
        <v>1561599</v>
      </c>
      <c r="I237" s="116">
        <v>11323000</v>
      </c>
      <c r="J237" s="116">
        <v>0</v>
      </c>
      <c r="K237" s="116">
        <v>0</v>
      </c>
      <c r="L237" s="115">
        <f t="shared" si="41"/>
        <v>0</v>
      </c>
      <c r="M237" s="150">
        <f t="shared" si="42"/>
        <v>11323000</v>
      </c>
    </row>
    <row r="238" spans="1:13" s="1" customFormat="1" ht="30" customHeight="1">
      <c r="A238" s="149" t="s">
        <v>800</v>
      </c>
      <c r="B238" s="143" t="s">
        <v>715</v>
      </c>
      <c r="C238" s="143" t="s">
        <v>704</v>
      </c>
      <c r="D238" s="143" t="s">
        <v>804</v>
      </c>
      <c r="E238" s="113" t="s">
        <v>212</v>
      </c>
      <c r="F238" s="113" t="s">
        <v>610</v>
      </c>
      <c r="G238" s="117" t="s">
        <v>775</v>
      </c>
      <c r="H238" s="115">
        <v>0</v>
      </c>
      <c r="I238" s="116">
        <v>0</v>
      </c>
      <c r="J238" s="116">
        <v>0</v>
      </c>
      <c r="K238" s="116">
        <v>0</v>
      </c>
      <c r="L238" s="115">
        <f>SUM(J238-K238)</f>
        <v>0</v>
      </c>
      <c r="M238" s="150">
        <f>SUM(I238-J238)</f>
        <v>0</v>
      </c>
    </row>
    <row r="239" spans="1:13" s="1" customFormat="1" ht="30" customHeight="1">
      <c r="A239" s="149" t="s">
        <v>800</v>
      </c>
      <c r="B239" s="143" t="s">
        <v>715</v>
      </c>
      <c r="C239" s="143" t="s">
        <v>213</v>
      </c>
      <c r="D239" s="143" t="s">
        <v>599</v>
      </c>
      <c r="E239" s="113" t="s">
        <v>832</v>
      </c>
      <c r="F239" s="113" t="s">
        <v>409</v>
      </c>
      <c r="G239" s="117" t="s">
        <v>763</v>
      </c>
      <c r="H239" s="115">
        <v>0</v>
      </c>
      <c r="I239" s="116">
        <v>120000</v>
      </c>
      <c r="J239" s="116">
        <v>0</v>
      </c>
      <c r="K239" s="116">
        <v>0</v>
      </c>
      <c r="L239" s="115">
        <f>SUM(J239-K239)</f>
        <v>0</v>
      </c>
      <c r="M239" s="150">
        <f>SUM(I239-J239)</f>
        <v>120000</v>
      </c>
    </row>
    <row r="240" spans="1:13" s="1" customFormat="1" ht="30" customHeight="1">
      <c r="A240" s="76" t="s">
        <v>800</v>
      </c>
      <c r="B240" s="65" t="s">
        <v>73</v>
      </c>
      <c r="C240" s="65" t="s">
        <v>705</v>
      </c>
      <c r="D240" s="65" t="s">
        <v>210</v>
      </c>
      <c r="E240" s="65" t="s">
        <v>212</v>
      </c>
      <c r="F240" s="117"/>
      <c r="G240" s="83" t="s">
        <v>792</v>
      </c>
      <c r="H240" s="115">
        <v>48000</v>
      </c>
      <c r="I240" s="116">
        <v>0</v>
      </c>
      <c r="J240" s="116">
        <v>0</v>
      </c>
      <c r="K240" s="116">
        <v>0</v>
      </c>
      <c r="L240" s="115">
        <f>SUM(J240-K240)</f>
        <v>0</v>
      </c>
      <c r="M240" s="150">
        <f>SUM(I240-J240)</f>
        <v>0</v>
      </c>
    </row>
    <row r="241" spans="1:13" s="1" customFormat="1" ht="30" customHeight="1">
      <c r="A241" s="149" t="s">
        <v>800</v>
      </c>
      <c r="B241" s="143" t="s">
        <v>715</v>
      </c>
      <c r="C241" s="143" t="s">
        <v>704</v>
      </c>
      <c r="D241" s="143" t="s">
        <v>47</v>
      </c>
      <c r="E241" s="113" t="s">
        <v>805</v>
      </c>
      <c r="F241" s="113" t="s">
        <v>609</v>
      </c>
      <c r="G241" s="117" t="s">
        <v>776</v>
      </c>
      <c r="H241" s="115">
        <v>56000</v>
      </c>
      <c r="I241" s="116">
        <v>0</v>
      </c>
      <c r="J241" s="116">
        <v>0</v>
      </c>
      <c r="K241" s="116">
        <v>0</v>
      </c>
      <c r="L241" s="115">
        <f t="shared" si="41"/>
        <v>0</v>
      </c>
      <c r="M241" s="150">
        <f t="shared" si="42"/>
        <v>0</v>
      </c>
    </row>
    <row r="242" spans="1:13" s="1" customFormat="1" ht="15" customHeight="1" thickBot="1">
      <c r="A242" s="175"/>
      <c r="B242" s="176"/>
      <c r="C242" s="176"/>
      <c r="D242" s="176"/>
      <c r="E242" s="176"/>
      <c r="F242" s="176"/>
      <c r="G242" s="176"/>
      <c r="H242" s="177"/>
      <c r="I242" s="177"/>
      <c r="J242" s="177"/>
      <c r="K242" s="177"/>
      <c r="L242" s="177"/>
      <c r="M242" s="178"/>
    </row>
    <row r="243" spans="1:13" s="1" customFormat="1" ht="27" thickTop="1">
      <c r="A243" s="120"/>
      <c r="B243" s="120"/>
      <c r="C243" s="120"/>
      <c r="D243" s="120"/>
      <c r="E243" s="120"/>
      <c r="F243" s="120"/>
      <c r="G243" s="120"/>
      <c r="H243" s="120"/>
      <c r="I243" s="109"/>
      <c r="J243" s="109"/>
      <c r="K243" s="109"/>
      <c r="L243" s="121"/>
      <c r="M243" s="109"/>
    </row>
    <row r="244" spans="1:13" s="1" customFormat="1" ht="26.25">
      <c r="A244" s="120"/>
      <c r="B244" s="120"/>
      <c r="C244" s="120"/>
      <c r="D244" s="120"/>
      <c r="E244" s="120"/>
      <c r="F244" s="120"/>
      <c r="G244" s="121"/>
      <c r="H244" s="121"/>
      <c r="I244" s="109"/>
      <c r="J244" s="109"/>
      <c r="K244" s="109"/>
      <c r="L244" s="121"/>
      <c r="M244" s="109"/>
    </row>
    <row r="245" spans="1:13" s="1" customFormat="1" ht="25.5">
      <c r="A245" s="121"/>
      <c r="B245" s="121"/>
      <c r="C245" s="121"/>
      <c r="D245" s="121"/>
      <c r="E245" s="121"/>
      <c r="F245" s="121"/>
      <c r="G245" s="121"/>
      <c r="H245" s="121"/>
      <c r="I245" s="109"/>
      <c r="J245" s="109"/>
      <c r="K245" s="109"/>
      <c r="L245" s="121"/>
      <c r="M245" s="109"/>
    </row>
    <row r="246" spans="1:13" s="1" customFormat="1" ht="25.5">
      <c r="A246" s="121"/>
      <c r="B246" s="121"/>
      <c r="C246" s="121"/>
      <c r="D246" s="121"/>
      <c r="E246" s="121"/>
      <c r="F246" s="121"/>
      <c r="G246" s="121"/>
      <c r="H246" s="121"/>
      <c r="I246" s="109"/>
      <c r="J246" s="109"/>
      <c r="K246" s="109"/>
      <c r="L246" s="121"/>
      <c r="M246" s="109"/>
    </row>
    <row r="247" spans="1:13" s="1" customFormat="1" ht="25.5">
      <c r="A247" s="121"/>
      <c r="B247" s="121"/>
      <c r="C247" s="121"/>
      <c r="D247" s="121"/>
      <c r="E247" s="121"/>
      <c r="F247" s="121"/>
      <c r="G247" s="121"/>
      <c r="H247" s="121"/>
      <c r="I247" s="109"/>
      <c r="J247" s="109"/>
      <c r="K247" s="109"/>
      <c r="L247" s="121"/>
      <c r="M247" s="109"/>
    </row>
    <row r="248" spans="1:13" s="1" customFormat="1" ht="25.5">
      <c r="A248" s="121"/>
      <c r="B248" s="121"/>
      <c r="C248" s="121"/>
      <c r="D248" s="121"/>
      <c r="E248" s="121"/>
      <c r="F248" s="121"/>
      <c r="G248" s="121"/>
      <c r="H248" s="121"/>
      <c r="I248" s="109"/>
      <c r="J248" s="109"/>
      <c r="K248" s="109"/>
      <c r="L248" s="121"/>
      <c r="M248" s="109"/>
    </row>
    <row r="249" spans="1:13" s="1" customFormat="1" ht="25.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09"/>
    </row>
    <row r="250" spans="1:13" s="1" customFormat="1" ht="25.5">
      <c r="A250" s="121"/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09"/>
    </row>
    <row r="251" spans="1:13" s="1" customFormat="1" ht="25.5">
      <c r="A251" s="121"/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09"/>
    </row>
    <row r="252" spans="1:13" s="1" customFormat="1" ht="25.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09"/>
    </row>
    <row r="253" spans="1:13" s="1" customFormat="1" ht="25.5">
      <c r="A253" s="121" t="s">
        <v>777</v>
      </c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09"/>
    </row>
    <row r="254" spans="1:13" s="1" customFormat="1" ht="25.5">
      <c r="A254" s="121"/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09"/>
    </row>
    <row r="255" spans="1:13" s="1" customFormat="1" ht="25.5">
      <c r="A255" s="121"/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09"/>
    </row>
    <row r="256" spans="1:13" s="1" customFormat="1" ht="25.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09"/>
    </row>
    <row r="257" spans="1:13" s="1" customFormat="1" ht="25.5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09"/>
    </row>
    <row r="258" spans="1:13" s="1" customFormat="1" ht="25.5">
      <c r="A258" s="121"/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09"/>
    </row>
    <row r="259" spans="1:13" s="1" customFormat="1" ht="25.5">
      <c r="A259" s="121"/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09"/>
    </row>
    <row r="260" spans="1:13" s="1" customFormat="1" ht="25.5">
      <c r="A260" s="121"/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09"/>
    </row>
    <row r="261" spans="1:13" s="1" customFormat="1" ht="25.5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09"/>
    </row>
    <row r="262" spans="1:13" s="1" customFormat="1" ht="25.5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09"/>
    </row>
    <row r="263" spans="1:13" s="1" customFormat="1" ht="25.5">
      <c r="A263" s="121"/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09"/>
    </row>
    <row r="264" spans="1:13" s="1" customFormat="1" ht="25.5">
      <c r="A264" s="121"/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09"/>
    </row>
    <row r="265" spans="1:13" s="1" customFormat="1" ht="25.5">
      <c r="A265" s="121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09"/>
    </row>
    <row r="266" spans="1:13" s="1" customFormat="1" ht="25.5">
      <c r="A266" s="121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09"/>
    </row>
    <row r="267" spans="1:13" s="1" customFormat="1" ht="25.5">
      <c r="A267" s="121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09"/>
    </row>
    <row r="268" spans="1:13" s="1" customFormat="1" ht="25.5">
      <c r="A268" s="121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09"/>
    </row>
    <row r="269" spans="1:13" s="1" customFormat="1" ht="25.5">
      <c r="A269" s="121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09"/>
    </row>
    <row r="270" spans="1:13" s="1" customFormat="1" ht="25.5">
      <c r="A270" s="121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09"/>
    </row>
    <row r="271" spans="1:13" s="1" customFormat="1" ht="25.5">
      <c r="A271" s="121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09"/>
    </row>
    <row r="272" spans="1:13" s="1" customFormat="1" ht="25.5">
      <c r="A272" s="121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09"/>
    </row>
    <row r="273" spans="1:13" s="1" customFormat="1" ht="25.5">
      <c r="A273" s="121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09"/>
    </row>
    <row r="274" spans="1:13" s="1" customFormat="1" ht="25.5">
      <c r="A274" s="121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09"/>
    </row>
    <row r="275" spans="1:13" s="1" customFormat="1" ht="25.5">
      <c r="A275" s="121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09"/>
    </row>
    <row r="276" spans="1:13" s="1" customFormat="1" ht="25.5">
      <c r="A276" s="121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09"/>
    </row>
    <row r="277" spans="1:13" s="1" customFormat="1" ht="25.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09"/>
    </row>
    <row r="278" spans="1:13" s="1" customFormat="1" ht="25.5">
      <c r="A278" s="121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09"/>
    </row>
    <row r="279" spans="1:13" s="1" customFormat="1" ht="25.5">
      <c r="A279" s="121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09"/>
    </row>
    <row r="280" spans="1:13" s="1" customFormat="1" ht="25.5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09"/>
    </row>
    <row r="281" spans="1:13" s="1" customFormat="1" ht="25.5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09"/>
    </row>
    <row r="282" spans="1:13" s="1" customFormat="1" ht="25.5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09"/>
    </row>
    <row r="283" spans="1:13" s="1" customFormat="1" ht="25.5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09"/>
    </row>
    <row r="284" spans="1:13" s="1" customFormat="1" ht="25.5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09"/>
    </row>
    <row r="285" spans="1:13" s="1" customFormat="1" ht="25.5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09"/>
    </row>
    <row r="286" spans="1:13" s="1" customFormat="1" ht="25.5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09"/>
    </row>
    <row r="287" spans="1:13" s="1" customFormat="1" ht="25.5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09"/>
    </row>
    <row r="288" spans="1:13" s="1" customFormat="1" ht="25.5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09"/>
    </row>
    <row r="289" spans="1:13" s="1" customFormat="1" ht="25.5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09"/>
    </row>
    <row r="290" spans="1:13" s="1" customFormat="1" ht="25.5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09"/>
    </row>
    <row r="291" spans="1:13" s="1" customFormat="1" ht="25.5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09"/>
    </row>
    <row r="292" spans="1:13" s="1" customFormat="1" ht="25.5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09"/>
    </row>
    <row r="293" spans="1:13" s="1" customFormat="1" ht="25.5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09"/>
    </row>
    <row r="294" spans="1:13" s="1" customFormat="1" ht="25.5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09"/>
    </row>
    <row r="295" spans="1:13" s="1" customFormat="1" ht="25.5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09"/>
    </row>
    <row r="296" spans="1:13" s="1" customFormat="1" ht="25.5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09"/>
    </row>
    <row r="297" spans="1:13" s="1" customFormat="1" ht="25.5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09"/>
    </row>
    <row r="298" spans="1:13" s="1" customFormat="1" ht="25.5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09"/>
    </row>
    <row r="299" spans="1:13" s="1" customFormat="1" ht="25.5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09"/>
    </row>
    <row r="300" spans="1:13" s="1" customFormat="1" ht="25.5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09"/>
    </row>
    <row r="301" spans="1:13" s="1" customFormat="1" ht="25.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09"/>
    </row>
    <row r="302" spans="1:13" s="1" customFormat="1" ht="25.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09"/>
    </row>
    <row r="303" spans="1:13" s="1" customFormat="1" ht="25.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09"/>
    </row>
    <row r="304" spans="1:13" s="1" customFormat="1" ht="25.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09"/>
    </row>
    <row r="305" spans="1:13" s="1" customFormat="1" ht="25.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09"/>
    </row>
    <row r="306" spans="1:13" s="1" customFormat="1" ht="25.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09"/>
    </row>
    <row r="307" spans="1:13" s="1" customFormat="1" ht="25.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09"/>
    </row>
    <row r="308" spans="1:13" s="1" customFormat="1" ht="25.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09"/>
    </row>
    <row r="309" spans="1:13" s="1" customFormat="1" ht="25.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09"/>
    </row>
    <row r="310" spans="1:13" s="1" customFormat="1" ht="25.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09"/>
    </row>
    <row r="311" spans="1:13" s="1" customFormat="1" ht="25.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09"/>
    </row>
    <row r="312" spans="1:13" s="1" customFormat="1" ht="25.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09"/>
    </row>
    <row r="313" spans="1:13" s="1" customFormat="1" ht="25.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09"/>
    </row>
    <row r="314" spans="1:13" s="1" customFormat="1" ht="25.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09"/>
    </row>
    <row r="315" spans="1:13" s="1" customFormat="1" ht="25.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09"/>
    </row>
    <row r="316" spans="1:13" s="1" customFormat="1" ht="25.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09"/>
    </row>
    <row r="317" spans="1:13" s="1" customFormat="1" ht="25.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09"/>
    </row>
    <row r="318" spans="1:13" s="1" customFormat="1" ht="25.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09"/>
    </row>
    <row r="319" spans="1:13" s="1" customFormat="1" ht="25.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09"/>
    </row>
    <row r="320" spans="1:13" s="1" customFormat="1" ht="25.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09"/>
    </row>
    <row r="321" spans="1:13" s="1" customFormat="1" ht="25.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09"/>
    </row>
    <row r="322" spans="1:13" s="1" customFormat="1" ht="25.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09"/>
    </row>
    <row r="323" spans="1:13" s="1" customFormat="1" ht="25.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09"/>
    </row>
    <row r="324" spans="1:13" s="1" customFormat="1" ht="25.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09"/>
    </row>
    <row r="325" spans="1:13" s="1" customFormat="1" ht="25.5">
      <c r="A325" s="121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09"/>
    </row>
    <row r="326" spans="1:13" s="1" customFormat="1" ht="25.5">
      <c r="A326" s="121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09"/>
    </row>
    <row r="327" spans="1:13" s="1" customFormat="1" ht="25.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09"/>
    </row>
    <row r="328" spans="1:13" s="1" customFormat="1" ht="25.5">
      <c r="A328" s="121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09"/>
    </row>
    <row r="329" spans="1:13" s="1" customFormat="1" ht="25.5">
      <c r="A329" s="121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09"/>
    </row>
    <row r="330" spans="1:13" s="1" customFormat="1" ht="25.5">
      <c r="A330" s="121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09"/>
    </row>
    <row r="331" spans="1:13" s="1" customFormat="1" ht="25.5">
      <c r="A331" s="121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09"/>
    </row>
    <row r="332" spans="1:13" s="1" customFormat="1" ht="25.5">
      <c r="A332" s="121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09"/>
    </row>
    <row r="333" spans="1:13" s="1" customFormat="1" ht="25.5">
      <c r="A333" s="121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09"/>
    </row>
    <row r="334" spans="1:13" s="1" customFormat="1" ht="25.5">
      <c r="A334" s="121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09"/>
    </row>
    <row r="335" spans="1:13" s="1" customFormat="1" ht="25.5">
      <c r="A335" s="121"/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09"/>
    </row>
    <row r="336" spans="1:13" s="1" customFormat="1" ht="25.5">
      <c r="A336" s="121"/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09"/>
    </row>
    <row r="337" spans="1:13" s="1" customFormat="1" ht="25.5">
      <c r="A337" s="121"/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09"/>
    </row>
    <row r="338" spans="1:13" s="1" customFormat="1" ht="25.5">
      <c r="A338" s="121"/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09"/>
    </row>
    <row r="339" spans="1:13" s="1" customFormat="1" ht="25.5">
      <c r="A339" s="121"/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09"/>
    </row>
    <row r="340" spans="1:13" s="1" customFormat="1" ht="25.5">
      <c r="A340" s="121"/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09"/>
    </row>
    <row r="341" spans="1:13" s="1" customFormat="1" ht="25.5">
      <c r="A341" s="121"/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09"/>
    </row>
    <row r="342" spans="1:13" s="1" customFormat="1" ht="25.5">
      <c r="A342" s="121"/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09"/>
    </row>
    <row r="343" spans="1:13" s="1" customFormat="1" ht="25.5">
      <c r="A343" s="121"/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09"/>
    </row>
    <row r="344" spans="1:13" s="1" customFormat="1" ht="25.5">
      <c r="A344" s="121"/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09"/>
    </row>
    <row r="345" spans="1:13" s="1" customFormat="1" ht="25.5">
      <c r="A345" s="121"/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09"/>
    </row>
    <row r="346" spans="1:13" s="1" customFormat="1" ht="25.5">
      <c r="A346" s="121"/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09"/>
    </row>
    <row r="347" spans="1:13" s="1" customFormat="1" ht="25.5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09"/>
    </row>
    <row r="348" spans="1:13" s="1" customFormat="1" ht="25.5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09"/>
    </row>
    <row r="349" spans="1:13" s="1" customFormat="1" ht="25.5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09"/>
    </row>
    <row r="350" spans="1:13" s="1" customFormat="1" ht="25.5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09"/>
    </row>
    <row r="351" spans="1:13" s="1" customFormat="1" ht="25.5">
      <c r="A351" s="121"/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09"/>
    </row>
    <row r="352" spans="1:13" s="1" customFormat="1" ht="25.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09"/>
    </row>
    <row r="353" spans="1:13" s="1" customFormat="1" ht="25.5">
      <c r="A353" s="121"/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09"/>
    </row>
    <row r="354" spans="1:13" s="1" customFormat="1" ht="25.5">
      <c r="A354" s="121"/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09"/>
    </row>
    <row r="355" spans="1:13" s="1" customFormat="1" ht="25.5">
      <c r="A355" s="121"/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09"/>
    </row>
    <row r="356" spans="1:13" s="1" customFormat="1" ht="25.5">
      <c r="A356" s="121"/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09"/>
    </row>
    <row r="357" spans="1:13" ht="12.7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2"/>
    </row>
    <row r="358" spans="1:13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2"/>
    </row>
    <row r="359" spans="1:13" ht="12.7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2"/>
    </row>
    <row r="360" spans="1:13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2"/>
    </row>
    <row r="361" spans="1:13" ht="12.7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2"/>
    </row>
    <row r="362" spans="1:13" ht="12.7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2"/>
    </row>
    <row r="363" spans="1:13" ht="12.7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2"/>
    </row>
    <row r="364" spans="1:13" ht="12.7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2"/>
    </row>
    <row r="365" spans="1:13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2"/>
    </row>
    <row r="366" spans="1:13" ht="12.7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2"/>
    </row>
    <row r="367" spans="1:13" ht="12.7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2"/>
    </row>
    <row r="368" spans="1:13" ht="12.7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2"/>
    </row>
    <row r="369" spans="1:13" ht="12.7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2"/>
    </row>
    <row r="370" spans="1:13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2"/>
    </row>
    <row r="371" spans="1:13" ht="12.7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2"/>
    </row>
    <row r="372" spans="1:13" ht="12.7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2"/>
    </row>
    <row r="373" spans="1:13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</row>
    <row r="374" spans="1:13" ht="12.7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2"/>
    </row>
    <row r="375" spans="1:13" ht="12.7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2"/>
    </row>
    <row r="376" spans="1:13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2"/>
    </row>
    <row r="377" spans="1:13" ht="12.7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2"/>
    </row>
    <row r="378" spans="1:13" ht="12.7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2"/>
    </row>
    <row r="379" spans="1:13" ht="12.7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2"/>
    </row>
    <row r="380" spans="1:13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2"/>
    </row>
    <row r="381" spans="1:13" ht="12.7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2"/>
    </row>
    <row r="382" spans="1:13" ht="12.7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2"/>
    </row>
    <row r="383" spans="1:13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2"/>
    </row>
    <row r="384" spans="1:13" ht="12.7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2"/>
    </row>
    <row r="385" spans="1:13" ht="12.7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2"/>
    </row>
    <row r="386" spans="1:13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2"/>
    </row>
    <row r="387" spans="1:13" ht="12.7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2"/>
    </row>
    <row r="388" spans="1:13" ht="12.7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2"/>
    </row>
    <row r="389" spans="1:13" ht="12.7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2"/>
    </row>
    <row r="390" spans="1:13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2"/>
    </row>
    <row r="391" spans="1:13" ht="12.7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2"/>
    </row>
    <row r="392" spans="1:13" ht="12.7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2"/>
    </row>
    <row r="393" spans="1:13" ht="12.7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2"/>
    </row>
    <row r="394" spans="1:13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</row>
    <row r="395" spans="1:13" ht="12.7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2"/>
    </row>
    <row r="396" spans="1:13" ht="12.7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2"/>
    </row>
    <row r="397" spans="1:13" ht="12.7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2"/>
    </row>
    <row r="398" spans="1:13" ht="12.7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2"/>
    </row>
    <row r="399" spans="1:13" ht="12.7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2"/>
    </row>
    <row r="400" spans="1:13" ht="12.7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2"/>
    </row>
    <row r="401" spans="1:13" ht="12.7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2"/>
    </row>
    <row r="402" spans="1:13" ht="12.7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2"/>
    </row>
    <row r="403" spans="1:13" ht="12.7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2"/>
    </row>
    <row r="404" spans="1:13" ht="12.7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2"/>
    </row>
    <row r="405" spans="1:13" ht="12.7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2"/>
    </row>
    <row r="406" spans="1:13" ht="12.7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2"/>
    </row>
    <row r="407" spans="1:13" ht="12.7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2"/>
    </row>
    <row r="408" spans="1:13" ht="12.7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2"/>
    </row>
    <row r="409" spans="1:13" ht="12.7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2"/>
    </row>
    <row r="410" spans="1:13" ht="12.7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2"/>
    </row>
    <row r="411" spans="1:13" ht="12.7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2"/>
    </row>
    <row r="412" spans="1:13" ht="12.7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2"/>
    </row>
    <row r="413" spans="1:13" ht="12.7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2"/>
    </row>
    <row r="414" spans="1:13" ht="12.7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2"/>
    </row>
    <row r="415" spans="1:13" ht="12.7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2"/>
    </row>
    <row r="416" spans="1:13" ht="12.7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2"/>
    </row>
    <row r="417" spans="1:13" ht="12.7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2"/>
    </row>
    <row r="418" spans="1:13" ht="12.7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2"/>
    </row>
    <row r="419" spans="1:13" ht="12.75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2"/>
    </row>
    <row r="420" spans="1:13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2"/>
    </row>
    <row r="421" spans="1:13" ht="12.75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2"/>
    </row>
    <row r="422" spans="1:13" ht="12.75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2"/>
    </row>
    <row r="423" spans="1:13" ht="12.75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2"/>
    </row>
    <row r="424" spans="1:13" ht="12.7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2"/>
    </row>
    <row r="425" spans="1:13" ht="12.75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2"/>
    </row>
    <row r="426" spans="1:13" ht="12.7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2"/>
    </row>
    <row r="427" spans="1:13" ht="12.7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2"/>
    </row>
    <row r="428" spans="1:13" ht="12.7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2"/>
    </row>
    <row r="429" spans="1:13" ht="12.7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2"/>
    </row>
    <row r="430" spans="1:13" ht="12.7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2"/>
    </row>
    <row r="431" spans="1:13" ht="12.7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2"/>
    </row>
    <row r="432" spans="1:13" ht="12.7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2"/>
    </row>
    <row r="433" spans="1:13" ht="12.75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2"/>
    </row>
    <row r="434" spans="1:13" ht="12.75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2"/>
    </row>
    <row r="435" spans="1:13" ht="12.75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</row>
    <row r="436" spans="1:13" ht="12.7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2"/>
    </row>
    <row r="437" spans="1:13" ht="12.75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2"/>
    </row>
    <row r="438" spans="1:13" ht="12.75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2"/>
    </row>
    <row r="439" spans="1:13" ht="12.75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2"/>
    </row>
    <row r="440" spans="1:13" ht="12.7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2"/>
    </row>
    <row r="441" spans="1:13" ht="12.75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2"/>
    </row>
    <row r="442" spans="1:13" ht="12.75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2"/>
    </row>
    <row r="443" spans="1:13" ht="12.75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2"/>
    </row>
    <row r="444" spans="1:13" ht="12.75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2"/>
    </row>
  </sheetData>
  <mergeCells count="6">
    <mergeCell ref="A3:M3"/>
    <mergeCell ref="I8:M8"/>
    <mergeCell ref="A5:G5"/>
    <mergeCell ref="G8:G10"/>
    <mergeCell ref="A8:E10"/>
    <mergeCell ref="A7:G7"/>
  </mergeCells>
  <printOptions horizontalCentered="1"/>
  <pageMargins left="0" right="0" top="0.3937007874015748" bottom="0.5905511811023623" header="0" footer="0"/>
  <pageSetup horizontalDpi="300" verticalDpi="300" orientation="landscape" paperSize="9" scale="40" r:id="rId1"/>
  <headerFooter alignWithMargins="0">
    <oddFooter>&amp;L&amp;14Emissão: &amp;D  às &amp;T&amp;C&amp;14&amp;P /&amp;N&amp;R&amp;"Arial,Negrito"&amp;12&amp;F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585"/>
  <sheetViews>
    <sheetView zoomScale="25" zoomScaleNormal="25" workbookViewId="0" topLeftCell="A12">
      <pane xSplit="2" ySplit="1" topLeftCell="I49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H38" sqref="H38"/>
    </sheetView>
  </sheetViews>
  <sheetFormatPr defaultColWidth="9.140625" defaultRowHeight="12.75"/>
  <cols>
    <col min="1" max="1" width="19.00390625" style="209" customWidth="1"/>
    <col min="2" max="2" width="191.8515625" style="209" customWidth="1"/>
    <col min="3" max="3" width="66.140625" style="209" customWidth="1"/>
    <col min="4" max="5" width="66.7109375" style="209" customWidth="1"/>
    <col min="6" max="6" width="61.57421875" style="209" customWidth="1"/>
    <col min="7" max="7" width="62.8515625" style="209" customWidth="1"/>
    <col min="8" max="8" width="71.00390625" style="209" bestFit="1" customWidth="1"/>
    <col min="9" max="9" width="31.00390625" style="209" customWidth="1"/>
    <col min="10" max="10" width="30.421875" style="209" customWidth="1"/>
    <col min="11" max="11" width="31.57421875" style="209" customWidth="1"/>
    <col min="12" max="12" width="6.8515625" style="209" customWidth="1"/>
    <col min="13" max="15" width="6.28125" style="209" customWidth="1"/>
    <col min="16" max="16" width="55.00390625" style="211" customWidth="1"/>
    <col min="17" max="17" width="51.00390625" style="211" bestFit="1" customWidth="1"/>
    <col min="18" max="18" width="51.00390625" style="209" bestFit="1" customWidth="1"/>
    <col min="19" max="16384" width="11.421875" style="209" customWidth="1"/>
  </cols>
  <sheetData>
    <row r="1" spans="1:11" ht="45" customHeight="1">
      <c r="A1" s="206" t="s">
        <v>16</v>
      </c>
      <c r="B1" s="207"/>
      <c r="C1" s="208"/>
      <c r="K1" s="210"/>
    </row>
    <row r="2" spans="1:11" ht="45" customHeight="1">
      <c r="A2" s="206" t="s">
        <v>17</v>
      </c>
      <c r="B2" s="207"/>
      <c r="C2" s="208"/>
      <c r="K2" s="212"/>
    </row>
    <row r="3" spans="1:3" ht="45" customHeight="1">
      <c r="A3" s="206" t="s">
        <v>18</v>
      </c>
      <c r="B3" s="207"/>
      <c r="C3" s="208"/>
    </row>
    <row r="4" spans="1:3" ht="45" customHeight="1">
      <c r="A4" s="206" t="s">
        <v>297</v>
      </c>
      <c r="B4" s="207"/>
      <c r="C4" s="208"/>
    </row>
    <row r="5" spans="2:3" ht="18" customHeight="1">
      <c r="B5" s="213"/>
      <c r="C5" s="213"/>
    </row>
    <row r="6" spans="2:3" ht="24.75" customHeight="1">
      <c r="B6" s="213"/>
      <c r="C6" s="213"/>
    </row>
    <row r="7" spans="1:11" ht="60" customHeight="1">
      <c r="A7" s="327" t="s">
        <v>723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</row>
    <row r="8" spans="1:18" ht="24.75" customHeight="1">
      <c r="A8" s="287"/>
      <c r="B8" s="288"/>
      <c r="C8" s="288"/>
      <c r="D8" s="289"/>
      <c r="E8" s="289"/>
      <c r="F8" s="289"/>
      <c r="G8" s="289"/>
      <c r="H8" s="287"/>
      <c r="I8" s="287"/>
      <c r="J8" s="287"/>
      <c r="K8" s="287"/>
      <c r="L8" s="287"/>
      <c r="M8" s="287"/>
      <c r="N8" s="287"/>
      <c r="O8" s="287"/>
      <c r="P8" s="290"/>
      <c r="Q8" s="290"/>
      <c r="R8" s="287"/>
    </row>
    <row r="9" spans="1:11" ht="46.5" customHeight="1">
      <c r="A9" s="214"/>
      <c r="B9" s="215" t="s">
        <v>103</v>
      </c>
      <c r="C9" s="216"/>
      <c r="D9" s="217"/>
      <c r="E9" s="217"/>
      <c r="F9" s="217"/>
      <c r="G9" s="218"/>
      <c r="H9" s="219"/>
      <c r="I9" s="214"/>
      <c r="J9" s="214"/>
      <c r="K9" s="214"/>
    </row>
    <row r="10" spans="1:11" ht="6" customHeight="1">
      <c r="A10" s="214"/>
      <c r="B10" s="220"/>
      <c r="C10" s="221"/>
      <c r="D10" s="217"/>
      <c r="E10" s="217"/>
      <c r="F10" s="217"/>
      <c r="G10" s="217"/>
      <c r="H10" s="214"/>
      <c r="I10" s="214"/>
      <c r="J10" s="214"/>
      <c r="K10" s="214"/>
    </row>
    <row r="11" spans="1:11" ht="46.5" customHeight="1">
      <c r="A11" s="214"/>
      <c r="B11" s="285"/>
      <c r="C11" s="216"/>
      <c r="D11" s="222"/>
      <c r="E11" s="222"/>
      <c r="F11" s="223"/>
      <c r="G11" s="223"/>
      <c r="H11" s="214"/>
      <c r="I11" s="214"/>
      <c r="J11" s="224"/>
      <c r="K11" s="214"/>
    </row>
    <row r="12" spans="1:11" ht="54.75" customHeight="1" thickBot="1">
      <c r="A12" s="214"/>
      <c r="B12" s="286" t="str">
        <f>+'De Para Anss '!A6</f>
        <v>Posição: JANEIRO / 2003 (Atualizado até 31 / 01 / 2003 )</v>
      </c>
      <c r="C12" s="225"/>
      <c r="D12" s="226"/>
      <c r="E12" s="226"/>
      <c r="F12" s="227"/>
      <c r="G12" s="227"/>
      <c r="H12" s="228"/>
      <c r="I12" s="214"/>
      <c r="J12" s="214"/>
      <c r="K12" s="229" t="s">
        <v>778</v>
      </c>
    </row>
    <row r="13" spans="1:11" ht="60" customHeight="1" thickBot="1">
      <c r="A13" s="230"/>
      <c r="B13" s="330" t="s">
        <v>793</v>
      </c>
      <c r="C13" s="231" t="s">
        <v>787</v>
      </c>
      <c r="D13" s="328" t="s">
        <v>134</v>
      </c>
      <c r="E13" s="329"/>
      <c r="F13" s="329"/>
      <c r="G13" s="329"/>
      <c r="H13" s="329"/>
      <c r="I13" s="232" t="s">
        <v>104</v>
      </c>
      <c r="J13" s="232" t="s">
        <v>104</v>
      </c>
      <c r="K13" s="233" t="s">
        <v>104</v>
      </c>
    </row>
    <row r="14" spans="1:11" ht="60" customHeight="1" thickBot="1">
      <c r="A14" s="234"/>
      <c r="B14" s="331"/>
      <c r="C14" s="235">
        <v>2002</v>
      </c>
      <c r="D14" s="236" t="s">
        <v>132</v>
      </c>
      <c r="E14" s="235" t="s">
        <v>76</v>
      </c>
      <c r="F14" s="235" t="s">
        <v>77</v>
      </c>
      <c r="G14" s="235" t="s">
        <v>85</v>
      </c>
      <c r="H14" s="236" t="s">
        <v>105</v>
      </c>
      <c r="I14" s="237" t="s">
        <v>106</v>
      </c>
      <c r="J14" s="237" t="s">
        <v>107</v>
      </c>
      <c r="K14" s="236" t="s">
        <v>78</v>
      </c>
    </row>
    <row r="15" spans="1:11" ht="7.5" customHeight="1">
      <c r="A15" s="238"/>
      <c r="B15" s="239"/>
      <c r="C15" s="240"/>
      <c r="D15" s="241"/>
      <c r="E15" s="241"/>
      <c r="F15" s="241"/>
      <c r="G15" s="239"/>
      <c r="H15" s="239"/>
      <c r="I15" s="239"/>
      <c r="J15" s="239"/>
      <c r="K15" s="242"/>
    </row>
    <row r="16" spans="1:16" ht="64.5" customHeight="1">
      <c r="A16" s="273">
        <v>1</v>
      </c>
      <c r="B16" s="244" t="s">
        <v>108</v>
      </c>
      <c r="C16" s="245">
        <f aca="true" t="shared" si="0" ref="C16:H16">SUM(C17:C19)</f>
        <v>5837320261</v>
      </c>
      <c r="D16" s="245">
        <f t="shared" si="0"/>
        <v>5939113410</v>
      </c>
      <c r="E16" s="245">
        <f t="shared" si="0"/>
        <v>754932631.8400002</v>
      </c>
      <c r="F16" s="245">
        <f t="shared" si="0"/>
        <v>477618698.8399999</v>
      </c>
      <c r="G16" s="245">
        <f t="shared" si="0"/>
        <v>277313933</v>
      </c>
      <c r="H16" s="245">
        <f t="shared" si="0"/>
        <v>5184180778.159999</v>
      </c>
      <c r="I16" s="269">
        <f>E16/D16%</f>
        <v>12.711200809347739</v>
      </c>
      <c r="J16" s="269">
        <f>F16/D16%</f>
        <v>8.041919153047456</v>
      </c>
      <c r="K16" s="270">
        <f>H16/D16%</f>
        <v>87.28879919065224</v>
      </c>
      <c r="L16" s="246"/>
      <c r="P16" s="247"/>
    </row>
    <row r="17" spans="1:16" ht="64.5" customHeight="1">
      <c r="A17" s="248">
        <v>2</v>
      </c>
      <c r="B17" s="249" t="s">
        <v>109</v>
      </c>
      <c r="C17" s="250">
        <f>'De Para Anss '!H15-'De Para Anss '!H17+'De Para Anvs'!H16-'De Para Anvs'!H17+'De Para Fiocruz'!H14-'De Para Fiocruz'!H15+'De Para Funasa'!I16-'De Para Funasa'!I17+'De Para Fundo'!H16-'De Para Fundo'!H17</f>
        <v>2973924597</v>
      </c>
      <c r="D17" s="250">
        <f>'De Para Anss '!I15-'De Para Anss '!I17+'De Para Anvs'!I16-'De Para Anvs'!I17+'De Para Fiocruz'!I14-'De Para Fiocruz'!I15+'De Para Funasa'!J16-'De Para Funasa'!J17+'De Para Fundo'!I16-'De Para Fundo'!I17+'De Para GHC'!I19</f>
        <v>3124752104</v>
      </c>
      <c r="E17" s="250">
        <f>'De Para Anss '!J15-'De Para Anss '!J17+'De Para Anvs'!J16-'De Para Anvs'!J17+'De Para Fiocruz'!J14-'De Para Fiocruz'!J15+'De Para Funasa'!K16-'De Para Funasa'!K17+'De Para Fundo'!J16-'De Para Fundo'!J17+'De Para GHC'!J19</f>
        <v>514621183.71000016</v>
      </c>
      <c r="F17" s="250">
        <f>'De Para Anss '!K15-'De Para Anss '!K17+'De Para Anvs'!K16-'De Para Anvs'!K17+'De Para Fiocruz'!K14-'De Para Fiocruz'!K15+'De Para Funasa'!L16-'De Para Funasa'!L17+'De Para Fundo'!K16-'De Para Fundo'!K17+'De Para GHC'!K19</f>
        <v>272589409.59</v>
      </c>
      <c r="G17" s="250">
        <f>'De Para Anss '!L15-'De Para Anss '!L17+'De Para Anvs'!L16-'De Para Anvs'!L17+'De Para Fiocruz'!L14-'De Para Fiocruz'!L15+'De Para Funasa'!M16-'De Para Funasa'!M17+'De Para Fundo'!L16-'De Para Fundo'!L17+'De Para GHC'!L19</f>
        <v>242031774.11999997</v>
      </c>
      <c r="H17" s="250">
        <f>'De Para Anss '!M15-'De Para Anss '!M17+'De Para Anvs'!M16-'De Para Anvs'!M17+'De Para Fiocruz'!M14-'De Para Fiocruz'!M15+'De Para Funasa'!N16-'De Para Funasa'!N17+'De Para Fundo'!M16-'De Para Fundo'!M17+'De Para GHC'!M19</f>
        <v>2610130920.2899995</v>
      </c>
      <c r="I17" s="251">
        <f>E17/D17%</f>
        <v>16.46918432509359</v>
      </c>
      <c r="J17" s="251">
        <f>F17/D17%</f>
        <v>8.723553117735575</v>
      </c>
      <c r="K17" s="252">
        <f>H17/D17%</f>
        <v>83.5308156749064</v>
      </c>
      <c r="L17" s="246"/>
      <c r="P17" s="247"/>
    </row>
    <row r="18" spans="1:16" ht="64.5" customHeight="1">
      <c r="A18" s="248">
        <v>3</v>
      </c>
      <c r="B18" s="249" t="s">
        <v>110</v>
      </c>
      <c r="C18" s="250">
        <f>'De Para Anss '!H17+'De Para Anvs'!H17+'De Para Fiocruz'!H15+'De Para Funasa'!I17+'De Para Fundo'!H17</f>
        <v>2492959309</v>
      </c>
      <c r="D18" s="250">
        <f>'De Para Anss '!I17+'De Para Anvs'!I17+'De Para Fiocruz'!I15+'De Para Funasa'!J17+'De Para Fundo'!I17</f>
        <v>2300168358</v>
      </c>
      <c r="E18" s="250">
        <f>'De Para Anss '!J17+'De Para Anvs'!J17+'De Para Fiocruz'!J15+'De Para Funasa'!K17+'De Para Fundo'!J17</f>
        <v>237916381.24</v>
      </c>
      <c r="F18" s="250">
        <f>'De Para Anss '!K17+'De Para Anvs'!K17+'De Para Fiocruz'!K15+'De Para Funasa'!L17+'De Para Fundo'!K17</f>
        <v>202634222.35999998</v>
      </c>
      <c r="G18" s="250">
        <f>E18-F18</f>
        <v>35282158.880000025</v>
      </c>
      <c r="H18" s="250">
        <f>D18-E18</f>
        <v>2062251976.76</v>
      </c>
      <c r="I18" s="251">
        <f>E18/D18%</f>
        <v>10.343433358368111</v>
      </c>
      <c r="J18" s="251">
        <f>F18/D18%</f>
        <v>8.809538730294976</v>
      </c>
      <c r="K18" s="252">
        <f>H18/D18%</f>
        <v>89.6565666416319</v>
      </c>
      <c r="L18" s="246"/>
      <c r="P18" s="247"/>
    </row>
    <row r="19" spans="1:17" ht="64.5" customHeight="1">
      <c r="A19" s="243">
        <v>4</v>
      </c>
      <c r="B19" s="249" t="s">
        <v>111</v>
      </c>
      <c r="C19" s="250">
        <f>'De Para Fundo'!H25</f>
        <v>370436355</v>
      </c>
      <c r="D19" s="250">
        <f>'De Para Fundo'!I25</f>
        <v>514192948</v>
      </c>
      <c r="E19" s="250">
        <f>'De Para Fundo'!J25</f>
        <v>2395066.89</v>
      </c>
      <c r="F19" s="250">
        <f>'De Para Fundo'!K25</f>
        <v>2395066.89</v>
      </c>
      <c r="G19" s="250">
        <f>E19-F19</f>
        <v>0</v>
      </c>
      <c r="H19" s="250">
        <f>D19-E19</f>
        <v>511797881.11</v>
      </c>
      <c r="I19" s="251">
        <f>E19/D19%</f>
        <v>0.46579146978110636</v>
      </c>
      <c r="J19" s="251">
        <f>F19/D19%</f>
        <v>0.46579146978110636</v>
      </c>
      <c r="K19" s="252">
        <f>H19/D19%</f>
        <v>99.53420853021889</v>
      </c>
      <c r="L19" s="246"/>
      <c r="P19" s="247"/>
      <c r="Q19" s="219"/>
    </row>
    <row r="20" spans="1:16" ht="64.5" customHeight="1">
      <c r="A20" s="273">
        <v>5</v>
      </c>
      <c r="B20" s="253" t="s">
        <v>112</v>
      </c>
      <c r="C20" s="245">
        <f aca="true" t="shared" si="1" ref="C20:H20">SUM(C21:C52)</f>
        <v>20019223089</v>
      </c>
      <c r="D20" s="245">
        <f t="shared" si="1"/>
        <v>22631852946</v>
      </c>
      <c r="E20" s="245">
        <f t="shared" si="1"/>
        <v>2251447658.12</v>
      </c>
      <c r="F20" s="245">
        <f t="shared" si="1"/>
        <v>1202184117.02</v>
      </c>
      <c r="G20" s="245">
        <f t="shared" si="1"/>
        <v>1049263541.1</v>
      </c>
      <c r="H20" s="245">
        <f t="shared" si="1"/>
        <v>20380405287.88</v>
      </c>
      <c r="I20" s="269">
        <f aca="true" t="shared" si="2" ref="I20:I84">E20/D20%</f>
        <v>9.948136652761017</v>
      </c>
      <c r="J20" s="269">
        <f aca="true" t="shared" si="3" ref="J20:J84">F20/D20%</f>
        <v>5.3119120201444945</v>
      </c>
      <c r="K20" s="270">
        <f aca="true" t="shared" si="4" ref="K20:K84">H20/D20%</f>
        <v>90.05186334723898</v>
      </c>
      <c r="L20" s="246"/>
      <c r="P20" s="247"/>
    </row>
    <row r="21" spans="1:16" ht="64.5" customHeight="1">
      <c r="A21" s="248">
        <v>6</v>
      </c>
      <c r="B21" s="249" t="s">
        <v>299</v>
      </c>
      <c r="C21" s="250">
        <f>'De Para Fundo'!H28</f>
        <v>101745582</v>
      </c>
      <c r="D21" s="250">
        <f>'De Para Fundo'!I28</f>
        <v>5308700</v>
      </c>
      <c r="E21" s="250">
        <f>'De Para Fundo'!J28</f>
        <v>0</v>
      </c>
      <c r="F21" s="250">
        <f>'De Para Fundo'!K28</f>
        <v>0</v>
      </c>
      <c r="G21" s="250">
        <f aca="true" t="shared" si="5" ref="G21:G52">E21-F21</f>
        <v>0</v>
      </c>
      <c r="H21" s="250">
        <f aca="true" t="shared" si="6" ref="H21:H52">D21-E21</f>
        <v>5308700</v>
      </c>
      <c r="I21" s="251">
        <f t="shared" si="2"/>
        <v>0</v>
      </c>
      <c r="J21" s="251">
        <f t="shared" si="3"/>
        <v>0</v>
      </c>
      <c r="K21" s="252">
        <f t="shared" si="4"/>
        <v>100</v>
      </c>
      <c r="L21" s="246"/>
      <c r="P21" s="247"/>
    </row>
    <row r="22" spans="1:16" ht="64.5" customHeight="1">
      <c r="A22" s="248">
        <v>7</v>
      </c>
      <c r="B22" s="249" t="s">
        <v>300</v>
      </c>
      <c r="C22" s="250">
        <f>'De Para Fundo'!H33</f>
        <v>151999968</v>
      </c>
      <c r="D22" s="250">
        <f>'De Para Fundo'!I33</f>
        <v>360000000</v>
      </c>
      <c r="E22" s="250">
        <f>'De Para Fundo'!J33</f>
        <v>21941566.25</v>
      </c>
      <c r="F22" s="250">
        <f>'De Para Fundo'!K33</f>
        <v>21941451.53</v>
      </c>
      <c r="G22" s="250">
        <f t="shared" si="5"/>
        <v>114.7199999988079</v>
      </c>
      <c r="H22" s="250">
        <f t="shared" si="6"/>
        <v>338058433.75</v>
      </c>
      <c r="I22" s="251">
        <f t="shared" si="2"/>
        <v>6.0948795138888885</v>
      </c>
      <c r="J22" s="251">
        <f t="shared" si="3"/>
        <v>6.094847647222222</v>
      </c>
      <c r="K22" s="252">
        <f t="shared" si="4"/>
        <v>93.90512048611112</v>
      </c>
      <c r="L22" s="246"/>
      <c r="P22" s="247"/>
    </row>
    <row r="23" spans="1:16" ht="64.5" customHeight="1">
      <c r="A23" s="243">
        <v>8</v>
      </c>
      <c r="B23" s="249" t="s">
        <v>301</v>
      </c>
      <c r="C23" s="250">
        <f>'De Para Fundo'!H35</f>
        <v>127376286</v>
      </c>
      <c r="D23" s="250">
        <f>'De Para Fundo'!I35</f>
        <v>114357000</v>
      </c>
      <c r="E23" s="250">
        <f>'De Para Fundo'!J35</f>
        <v>7029150.390000001</v>
      </c>
      <c r="F23" s="250">
        <f>'De Para Fundo'!K35</f>
        <v>2221106.71</v>
      </c>
      <c r="G23" s="250">
        <f t="shared" si="5"/>
        <v>4808043.680000001</v>
      </c>
      <c r="H23" s="250">
        <f t="shared" si="6"/>
        <v>107327849.61</v>
      </c>
      <c r="I23" s="251">
        <f t="shared" si="2"/>
        <v>6.146672604213123</v>
      </c>
      <c r="J23" s="251">
        <f t="shared" si="3"/>
        <v>1.9422568885157883</v>
      </c>
      <c r="K23" s="252">
        <f t="shared" si="4"/>
        <v>93.85332739578688</v>
      </c>
      <c r="L23" s="246"/>
      <c r="P23" s="247"/>
    </row>
    <row r="24" spans="1:16" ht="64.5" customHeight="1">
      <c r="A24" s="248">
        <v>9</v>
      </c>
      <c r="B24" s="249" t="s">
        <v>302</v>
      </c>
      <c r="C24" s="250">
        <f>'De Para Fundo'!H40</f>
        <v>197704224</v>
      </c>
      <c r="D24" s="250">
        <f>'De Para Fundo'!I40</f>
        <v>191450000</v>
      </c>
      <c r="E24" s="250">
        <f>'De Para Fundo'!J40</f>
        <v>12354201.08</v>
      </c>
      <c r="F24" s="250">
        <f>'De Para Fundo'!K40</f>
        <v>3168892.9699999997</v>
      </c>
      <c r="G24" s="250">
        <f t="shared" si="5"/>
        <v>9185308.11</v>
      </c>
      <c r="H24" s="250">
        <f t="shared" si="6"/>
        <v>179095798.92</v>
      </c>
      <c r="I24" s="251">
        <f t="shared" si="2"/>
        <v>6.452964784539044</v>
      </c>
      <c r="J24" s="251">
        <f t="shared" si="3"/>
        <v>1.6552065656829458</v>
      </c>
      <c r="K24" s="252">
        <f t="shared" si="4"/>
        <v>93.54703521546095</v>
      </c>
      <c r="L24" s="246"/>
      <c r="P24" s="247"/>
    </row>
    <row r="25" spans="1:16" ht="64.5" customHeight="1">
      <c r="A25" s="248">
        <v>10</v>
      </c>
      <c r="B25" s="249" t="s">
        <v>303</v>
      </c>
      <c r="C25" s="250">
        <f>'De Para Fundo'!H49</f>
        <v>83454987</v>
      </c>
      <c r="D25" s="250">
        <f>'De Para Fundo'!I49</f>
        <v>78896000</v>
      </c>
      <c r="E25" s="250">
        <f>'De Para Fundo'!J49</f>
        <v>4448555</v>
      </c>
      <c r="F25" s="250">
        <f>'De Para Fundo'!K49</f>
        <v>24566.76</v>
      </c>
      <c r="G25" s="250">
        <f t="shared" si="5"/>
        <v>4423988.24</v>
      </c>
      <c r="H25" s="250">
        <f t="shared" si="6"/>
        <v>74447445</v>
      </c>
      <c r="I25" s="251">
        <f t="shared" si="2"/>
        <v>5.6385051206651795</v>
      </c>
      <c r="J25" s="251">
        <f t="shared" si="3"/>
        <v>0.031138156560535386</v>
      </c>
      <c r="K25" s="252">
        <f t="shared" si="4"/>
        <v>94.36149487933483</v>
      </c>
      <c r="L25" s="246"/>
      <c r="P25" s="247"/>
    </row>
    <row r="26" spans="1:16" ht="64.5" customHeight="1">
      <c r="A26" s="248">
        <v>11</v>
      </c>
      <c r="B26" s="249" t="s">
        <v>304</v>
      </c>
      <c r="C26" s="250">
        <f>'De Para Fundo'!H51</f>
        <v>245000000</v>
      </c>
      <c r="D26" s="250">
        <f>'De Para Fundo'!I51</f>
        <v>245000000</v>
      </c>
      <c r="E26" s="250">
        <f>'De Para Fundo'!J51</f>
        <v>0</v>
      </c>
      <c r="F26" s="250">
        <f>'De Para Fundo'!K51</f>
        <v>0</v>
      </c>
      <c r="G26" s="250">
        <f t="shared" si="5"/>
        <v>0</v>
      </c>
      <c r="H26" s="250">
        <f t="shared" si="6"/>
        <v>245000000</v>
      </c>
      <c r="I26" s="251">
        <f t="shared" si="2"/>
        <v>0</v>
      </c>
      <c r="J26" s="251">
        <f t="shared" si="3"/>
        <v>0</v>
      </c>
      <c r="K26" s="252">
        <f t="shared" si="4"/>
        <v>100</v>
      </c>
      <c r="L26" s="246"/>
      <c r="P26" s="247"/>
    </row>
    <row r="27" spans="1:16" ht="64.5" customHeight="1">
      <c r="A27" s="248">
        <v>12</v>
      </c>
      <c r="B27" s="249" t="s">
        <v>305</v>
      </c>
      <c r="C27" s="250">
        <f>'De Para Fundo'!H53</f>
        <v>79229989</v>
      </c>
      <c r="D27" s="250">
        <f>'De Para Fundo'!I53</f>
        <v>65000000</v>
      </c>
      <c r="E27" s="250">
        <f>'De Para Fundo'!J53</f>
        <v>840000</v>
      </c>
      <c r="F27" s="250">
        <f>'De Para Fundo'!K53</f>
        <v>0</v>
      </c>
      <c r="G27" s="250">
        <f t="shared" si="5"/>
        <v>840000</v>
      </c>
      <c r="H27" s="250">
        <f t="shared" si="6"/>
        <v>64160000</v>
      </c>
      <c r="I27" s="251">
        <f t="shared" si="2"/>
        <v>1.2923076923076924</v>
      </c>
      <c r="J27" s="251">
        <f t="shared" si="3"/>
        <v>0</v>
      </c>
      <c r="K27" s="252">
        <f t="shared" si="4"/>
        <v>98.70769230769231</v>
      </c>
      <c r="L27" s="246"/>
      <c r="P27" s="247"/>
    </row>
    <row r="28" spans="1:16" ht="64.5" customHeight="1">
      <c r="A28" s="243">
        <v>13</v>
      </c>
      <c r="B28" s="249" t="s">
        <v>97</v>
      </c>
      <c r="C28" s="250">
        <f>'De Para Fundo'!H67</f>
        <v>24719383</v>
      </c>
      <c r="D28" s="250">
        <f>'De Para Fundo'!I67</f>
        <v>22436000</v>
      </c>
      <c r="E28" s="250">
        <f>'De Para Fundo'!J67</f>
        <v>379048</v>
      </c>
      <c r="F28" s="250">
        <f>'De Para Fundo'!K67</f>
        <v>0</v>
      </c>
      <c r="G28" s="250">
        <f t="shared" si="5"/>
        <v>379048</v>
      </c>
      <c r="H28" s="250">
        <f t="shared" si="6"/>
        <v>22056952</v>
      </c>
      <c r="I28" s="251">
        <f t="shared" si="2"/>
        <v>1.6894633624532003</v>
      </c>
      <c r="J28" s="251">
        <f t="shared" si="3"/>
        <v>0</v>
      </c>
      <c r="K28" s="252">
        <f t="shared" si="4"/>
        <v>98.3105366375468</v>
      </c>
      <c r="L28" s="246"/>
      <c r="P28" s="247"/>
    </row>
    <row r="29" spans="1:16" ht="64.5" customHeight="1">
      <c r="A29" s="248">
        <v>14</v>
      </c>
      <c r="B29" s="249" t="s">
        <v>98</v>
      </c>
      <c r="C29" s="250">
        <f>'De Para Fundo'!H69</f>
        <v>26318603</v>
      </c>
      <c r="D29" s="250">
        <f>'De Para Fundo'!I69</f>
        <v>26651400</v>
      </c>
      <c r="E29" s="250">
        <f>'De Para Fundo'!J69</f>
        <v>0</v>
      </c>
      <c r="F29" s="250">
        <f>'De Para Fundo'!K69</f>
        <v>0</v>
      </c>
      <c r="G29" s="250">
        <f t="shared" si="5"/>
        <v>0</v>
      </c>
      <c r="H29" s="250">
        <f t="shared" si="6"/>
        <v>26651400</v>
      </c>
      <c r="I29" s="251">
        <f t="shared" si="2"/>
        <v>0</v>
      </c>
      <c r="J29" s="251">
        <f t="shared" si="3"/>
        <v>0</v>
      </c>
      <c r="K29" s="252">
        <f t="shared" si="4"/>
        <v>100</v>
      </c>
      <c r="L29" s="246"/>
      <c r="P29" s="247"/>
    </row>
    <row r="30" spans="1:16" ht="64.5" customHeight="1">
      <c r="A30" s="248">
        <v>15</v>
      </c>
      <c r="B30" s="249" t="s">
        <v>99</v>
      </c>
      <c r="C30" s="250">
        <f>'De Para Fundo'!H72</f>
        <v>551588533</v>
      </c>
      <c r="D30" s="250">
        <f>'De Para Fundo'!I72</f>
        <v>615000000</v>
      </c>
      <c r="E30" s="250">
        <f>'De Para Fundo'!J72</f>
        <v>44649197.91</v>
      </c>
      <c r="F30" s="250">
        <f>'De Para Fundo'!K72</f>
        <v>31358125.349999998</v>
      </c>
      <c r="G30" s="250">
        <f t="shared" si="5"/>
        <v>13291072.559999999</v>
      </c>
      <c r="H30" s="250">
        <f t="shared" si="6"/>
        <v>570350802.09</v>
      </c>
      <c r="I30" s="251">
        <f t="shared" si="2"/>
        <v>7.260032180487804</v>
      </c>
      <c r="J30" s="251">
        <f t="shared" si="3"/>
        <v>5.098882170731707</v>
      </c>
      <c r="K30" s="252">
        <f t="shared" si="4"/>
        <v>92.7399678195122</v>
      </c>
      <c r="L30" s="246"/>
      <c r="P30" s="247"/>
    </row>
    <row r="31" spans="1:16" ht="64.5" customHeight="1">
      <c r="A31" s="243">
        <v>16</v>
      </c>
      <c r="B31" s="249" t="s">
        <v>320</v>
      </c>
      <c r="C31" s="250">
        <f>'De Para Fundo'!H74</f>
        <v>76762259</v>
      </c>
      <c r="D31" s="250">
        <f>'De Para Fundo'!I74</f>
        <v>71717400</v>
      </c>
      <c r="E31" s="250">
        <f>'De Para Fundo'!J74</f>
        <v>1337690.05</v>
      </c>
      <c r="F31" s="250">
        <f>'De Para Fundo'!K74</f>
        <v>0</v>
      </c>
      <c r="G31" s="250">
        <f t="shared" si="5"/>
        <v>1337690.05</v>
      </c>
      <c r="H31" s="250">
        <f t="shared" si="6"/>
        <v>70379709.95</v>
      </c>
      <c r="I31" s="251">
        <f t="shared" si="2"/>
        <v>1.8652238508367565</v>
      </c>
      <c r="J31" s="251">
        <f t="shared" si="3"/>
        <v>0</v>
      </c>
      <c r="K31" s="252">
        <f t="shared" si="4"/>
        <v>98.13477614916324</v>
      </c>
      <c r="L31" s="246"/>
      <c r="P31" s="247"/>
    </row>
    <row r="32" spans="1:16" ht="64.5" customHeight="1">
      <c r="A32" s="248">
        <v>17</v>
      </c>
      <c r="B32" s="249" t="s">
        <v>321</v>
      </c>
      <c r="C32" s="250">
        <f>'De Para Fundo'!H82</f>
        <v>138116173</v>
      </c>
      <c r="D32" s="250">
        <f>'De Para Fundo'!I82</f>
        <v>180470315</v>
      </c>
      <c r="E32" s="250">
        <f>'De Para Fundo'!J82</f>
        <v>315900</v>
      </c>
      <c r="F32" s="250">
        <f>'De Para Fundo'!K82</f>
        <v>9935.380000000001</v>
      </c>
      <c r="G32" s="250">
        <f t="shared" si="5"/>
        <v>305964.62</v>
      </c>
      <c r="H32" s="250">
        <f t="shared" si="6"/>
        <v>180154415</v>
      </c>
      <c r="I32" s="251">
        <f t="shared" si="2"/>
        <v>0.17504263789864832</v>
      </c>
      <c r="J32" s="251">
        <f t="shared" si="3"/>
        <v>0.005505271046930904</v>
      </c>
      <c r="K32" s="252">
        <f t="shared" si="4"/>
        <v>99.82495736210136</v>
      </c>
      <c r="L32" s="246"/>
      <c r="P32" s="247"/>
    </row>
    <row r="33" spans="1:16" ht="64.5" customHeight="1">
      <c r="A33" s="248">
        <v>18</v>
      </c>
      <c r="B33" s="249" t="s">
        <v>322</v>
      </c>
      <c r="C33" s="250">
        <f>'De Para Fundo'!H134</f>
        <v>64885441</v>
      </c>
      <c r="D33" s="250">
        <f>'De Para Fundo'!I134</f>
        <v>63006084</v>
      </c>
      <c r="E33" s="250">
        <f>'De Para Fundo'!J134</f>
        <v>1711706.54</v>
      </c>
      <c r="F33" s="250">
        <f>'De Para Fundo'!K134</f>
        <v>1711706.54</v>
      </c>
      <c r="G33" s="250">
        <f t="shared" si="5"/>
        <v>0</v>
      </c>
      <c r="H33" s="250">
        <f t="shared" si="6"/>
        <v>61294377.46</v>
      </c>
      <c r="I33" s="251">
        <f t="shared" si="2"/>
        <v>2.716732149231811</v>
      </c>
      <c r="J33" s="251">
        <f t="shared" si="3"/>
        <v>2.716732149231811</v>
      </c>
      <c r="K33" s="252">
        <f t="shared" si="4"/>
        <v>97.2832678507682</v>
      </c>
      <c r="L33" s="246"/>
      <c r="P33" s="247"/>
    </row>
    <row r="34" spans="1:16" ht="64.5" customHeight="1">
      <c r="A34" s="243">
        <v>19</v>
      </c>
      <c r="B34" s="249" t="s">
        <v>323</v>
      </c>
      <c r="C34" s="250">
        <f>'De Para Fundo'!H136</f>
        <v>164899105</v>
      </c>
      <c r="D34" s="250">
        <f>'De Para Fundo'!I136</f>
        <v>90000000</v>
      </c>
      <c r="E34" s="250">
        <f>'De Para Fundo'!J136</f>
        <v>0</v>
      </c>
      <c r="F34" s="250">
        <f>'De Para Fundo'!K136</f>
        <v>0</v>
      </c>
      <c r="G34" s="250">
        <f t="shared" si="5"/>
        <v>0</v>
      </c>
      <c r="H34" s="250">
        <f t="shared" si="6"/>
        <v>90000000</v>
      </c>
      <c r="I34" s="251">
        <f t="shared" si="2"/>
        <v>0</v>
      </c>
      <c r="J34" s="251">
        <f t="shared" si="3"/>
        <v>0</v>
      </c>
      <c r="K34" s="252">
        <f t="shared" si="4"/>
        <v>100</v>
      </c>
      <c r="L34" s="246"/>
      <c r="P34" s="247"/>
    </row>
    <row r="35" spans="1:16" ht="64.5" customHeight="1">
      <c r="A35" s="248">
        <v>20</v>
      </c>
      <c r="B35" s="254" t="s">
        <v>324</v>
      </c>
      <c r="C35" s="250">
        <f>'De Para Fundo'!H141</f>
        <v>183236408</v>
      </c>
      <c r="D35" s="250">
        <f>'De Para Fundo'!I141</f>
        <v>119770000</v>
      </c>
      <c r="E35" s="250">
        <f>'De Para Fundo'!J141</f>
        <v>840000</v>
      </c>
      <c r="F35" s="250">
        <f>'De Para Fundo'!K141</f>
        <v>0</v>
      </c>
      <c r="G35" s="250">
        <f t="shared" si="5"/>
        <v>840000</v>
      </c>
      <c r="H35" s="250">
        <f t="shared" si="6"/>
        <v>118930000</v>
      </c>
      <c r="I35" s="251">
        <f t="shared" si="2"/>
        <v>0.701344243132671</v>
      </c>
      <c r="J35" s="251">
        <f t="shared" si="3"/>
        <v>0</v>
      </c>
      <c r="K35" s="252">
        <f t="shared" si="4"/>
        <v>99.29865575686733</v>
      </c>
      <c r="L35" s="246"/>
      <c r="P35" s="247"/>
    </row>
    <row r="36" spans="1:16" ht="64.5" customHeight="1">
      <c r="A36" s="248">
        <v>21</v>
      </c>
      <c r="B36" s="254" t="s">
        <v>325</v>
      </c>
      <c r="C36" s="250">
        <f>'De Para Fundo'!H154</f>
        <v>8013000</v>
      </c>
      <c r="D36" s="250">
        <f>'De Para Fundo'!I154</f>
        <v>4200000</v>
      </c>
      <c r="E36" s="250">
        <f>'De Para Fundo'!J154</f>
        <v>0</v>
      </c>
      <c r="F36" s="250">
        <f>'De Para Fundo'!K154</f>
        <v>0</v>
      </c>
      <c r="G36" s="250">
        <f t="shared" si="5"/>
        <v>0</v>
      </c>
      <c r="H36" s="250">
        <f t="shared" si="6"/>
        <v>4200000</v>
      </c>
      <c r="I36" s="251">
        <f t="shared" si="2"/>
        <v>0</v>
      </c>
      <c r="J36" s="251">
        <f t="shared" si="3"/>
        <v>0</v>
      </c>
      <c r="K36" s="252">
        <f t="shared" si="4"/>
        <v>100</v>
      </c>
      <c r="L36" s="246"/>
      <c r="P36" s="247"/>
    </row>
    <row r="37" spans="1:16" ht="64.5" customHeight="1">
      <c r="A37" s="243">
        <v>22</v>
      </c>
      <c r="B37" s="249" t="s">
        <v>326</v>
      </c>
      <c r="C37" s="250">
        <f>'De Para Fundo'!H158</f>
        <v>11757971490</v>
      </c>
      <c r="D37" s="250">
        <f>'De Para Fundo'!I158</f>
        <v>13436649155</v>
      </c>
      <c r="E37" s="250">
        <f>'De Para Fundo'!J158</f>
        <v>1836357628.37</v>
      </c>
      <c r="F37" s="250">
        <f>'De Para Fundo'!K158</f>
        <v>890907326.53</v>
      </c>
      <c r="G37" s="250">
        <f t="shared" si="5"/>
        <v>945450301.8399999</v>
      </c>
      <c r="H37" s="250">
        <f t="shared" si="6"/>
        <v>11600291526.630001</v>
      </c>
      <c r="I37" s="251">
        <f t="shared" si="2"/>
        <v>13.666782597256852</v>
      </c>
      <c r="J37" s="251">
        <f t="shared" si="3"/>
        <v>6.63042784144199</v>
      </c>
      <c r="K37" s="252">
        <f t="shared" si="4"/>
        <v>86.33321740274314</v>
      </c>
      <c r="L37" s="246"/>
      <c r="P37" s="247"/>
    </row>
    <row r="38" spans="1:16" ht="64.5" customHeight="1">
      <c r="A38" s="243">
        <v>23</v>
      </c>
      <c r="B38" s="249" t="s">
        <v>838</v>
      </c>
      <c r="C38" s="250">
        <f>'De Para Fundo'!H161</f>
        <v>449530000</v>
      </c>
      <c r="D38" s="250">
        <f>'De Para Fundo'!I161</f>
        <v>516000000</v>
      </c>
      <c r="E38" s="250">
        <f>'De Para Fundo'!J161</f>
        <v>35930936</v>
      </c>
      <c r="F38" s="250">
        <f>'De Para Fundo'!K161</f>
        <v>34124931.02</v>
      </c>
      <c r="G38" s="250">
        <f>'De Para Fundo'!L161</f>
        <v>1806004.9799999967</v>
      </c>
      <c r="H38" s="250">
        <f>'De Para Fundo'!M161</f>
        <v>480069064</v>
      </c>
      <c r="I38" s="251">
        <f>E38/D38%</f>
        <v>6.9633596899224806</v>
      </c>
      <c r="J38" s="251">
        <f>F38/D38%</f>
        <v>6.6133587248062025</v>
      </c>
      <c r="K38" s="252">
        <f>H38/D38%</f>
        <v>93.03664031007752</v>
      </c>
      <c r="L38" s="246"/>
      <c r="P38" s="247"/>
    </row>
    <row r="39" spans="1:16" ht="64.5" customHeight="1">
      <c r="A39" s="248">
        <v>24</v>
      </c>
      <c r="B39" s="249" t="s">
        <v>327</v>
      </c>
      <c r="C39" s="250">
        <f>'De Para Fundo'!H163</f>
        <v>1864309709</v>
      </c>
      <c r="D39" s="250">
        <f>'De Para Fundo'!I163</f>
        <v>2000000000</v>
      </c>
      <c r="E39" s="250">
        <f>'De Para Fundo'!J163</f>
        <v>110045427.33999999</v>
      </c>
      <c r="F39" s="250">
        <f>'De Para Fundo'!K163</f>
        <v>107611472.14</v>
      </c>
      <c r="G39" s="250">
        <f t="shared" si="5"/>
        <v>2433955.199999988</v>
      </c>
      <c r="H39" s="250">
        <f t="shared" si="6"/>
        <v>1889954572.66</v>
      </c>
      <c r="I39" s="251">
        <f t="shared" si="2"/>
        <v>5.502271367</v>
      </c>
      <c r="J39" s="251">
        <f t="shared" si="3"/>
        <v>5.380573607</v>
      </c>
      <c r="K39" s="252">
        <f t="shared" si="4"/>
        <v>94.49772863300001</v>
      </c>
      <c r="L39" s="246"/>
      <c r="P39" s="247"/>
    </row>
    <row r="40" spans="1:16" ht="64.5" customHeight="1">
      <c r="A40" s="248">
        <v>25</v>
      </c>
      <c r="B40" s="249" t="s">
        <v>840</v>
      </c>
      <c r="C40" s="250">
        <f>'De Para Fundo'!H165</f>
        <v>1318012554</v>
      </c>
      <c r="D40" s="250">
        <f>'De Para Fundo'!I165</f>
        <v>1680000000</v>
      </c>
      <c r="E40" s="250">
        <f>'De Para Fundo'!J165</f>
        <v>109085822.84</v>
      </c>
      <c r="F40" s="250">
        <f>'De Para Fundo'!K165</f>
        <v>87142336.75000001</v>
      </c>
      <c r="G40" s="250">
        <f t="shared" si="5"/>
        <v>21943486.08999999</v>
      </c>
      <c r="H40" s="250">
        <f t="shared" si="6"/>
        <v>1570914177.16</v>
      </c>
      <c r="I40" s="251">
        <f t="shared" si="2"/>
        <v>6.493203740476191</v>
      </c>
      <c r="J40" s="251">
        <f t="shared" si="3"/>
        <v>5.187043854166667</v>
      </c>
      <c r="K40" s="252">
        <f t="shared" si="4"/>
        <v>93.50679625952381</v>
      </c>
      <c r="L40" s="246"/>
      <c r="P40" s="247"/>
    </row>
    <row r="41" spans="1:16" ht="64.5" customHeight="1">
      <c r="A41" s="248">
        <v>26</v>
      </c>
      <c r="B41" s="249" t="s">
        <v>839</v>
      </c>
      <c r="C41" s="250">
        <f>'De Para Fundo'!H168</f>
        <v>0</v>
      </c>
      <c r="D41" s="250">
        <f>'De Para Fundo'!I168</f>
        <v>50000000</v>
      </c>
      <c r="E41" s="250">
        <f>'De Para Fundo'!J168</f>
        <v>25624466.93</v>
      </c>
      <c r="F41" s="250">
        <f>'De Para Fundo'!K168</f>
        <v>0</v>
      </c>
      <c r="G41" s="250">
        <f>'De Para Fundo'!L168</f>
        <v>25624466.93</v>
      </c>
      <c r="H41" s="250">
        <f>'De Para Fundo'!M168</f>
        <v>24375533.07</v>
      </c>
      <c r="I41" s="251">
        <f>E41/D41%</f>
        <v>51.24893386</v>
      </c>
      <c r="J41" s="251">
        <f>F41/D41%</f>
        <v>0</v>
      </c>
      <c r="K41" s="252">
        <f>H41/D41%</f>
        <v>48.75106614</v>
      </c>
      <c r="L41" s="246"/>
      <c r="P41" s="247"/>
    </row>
    <row r="42" spans="1:16" ht="64.5" customHeight="1">
      <c r="A42" s="243">
        <v>27</v>
      </c>
      <c r="B42" s="249" t="s">
        <v>328</v>
      </c>
      <c r="C42" s="250">
        <f>'De Para Fundo'!H170</f>
        <v>4195524</v>
      </c>
      <c r="D42" s="250">
        <f>'De Para Fundo'!I170</f>
        <v>8910000</v>
      </c>
      <c r="E42" s="250">
        <f>'De Para Fundo'!J170</f>
        <v>0</v>
      </c>
      <c r="F42" s="250">
        <f>'De Para Fundo'!K170</f>
        <v>0</v>
      </c>
      <c r="G42" s="250">
        <f t="shared" si="5"/>
        <v>0</v>
      </c>
      <c r="H42" s="250">
        <f t="shared" si="6"/>
        <v>8910000</v>
      </c>
      <c r="I42" s="251">
        <f t="shared" si="2"/>
        <v>0</v>
      </c>
      <c r="J42" s="251">
        <f t="shared" si="3"/>
        <v>0</v>
      </c>
      <c r="K42" s="252">
        <f t="shared" si="4"/>
        <v>100</v>
      </c>
      <c r="L42" s="246"/>
      <c r="P42" s="247"/>
    </row>
    <row r="43" spans="1:16" ht="64.5" customHeight="1">
      <c r="A43" s="248">
        <v>28</v>
      </c>
      <c r="B43" s="249" t="s">
        <v>329</v>
      </c>
      <c r="C43" s="250">
        <f>'De Para Fundo'!H181</f>
        <v>75101372</v>
      </c>
      <c r="D43" s="250">
        <f>'De Para Fundo'!I181</f>
        <v>81320000</v>
      </c>
      <c r="E43" s="250">
        <f>'De Para Fundo'!J181</f>
        <v>5881863.619999999</v>
      </c>
      <c r="F43" s="250">
        <f>'De Para Fundo'!K181</f>
        <v>3843608.35</v>
      </c>
      <c r="G43" s="250">
        <f t="shared" si="5"/>
        <v>2038255.269999999</v>
      </c>
      <c r="H43" s="250">
        <f t="shared" si="6"/>
        <v>75438136.38</v>
      </c>
      <c r="I43" s="251">
        <f t="shared" si="2"/>
        <v>7.232985268076733</v>
      </c>
      <c r="J43" s="251">
        <f t="shared" si="3"/>
        <v>4.726522811116577</v>
      </c>
      <c r="K43" s="252">
        <f t="shared" si="4"/>
        <v>92.76701473192325</v>
      </c>
      <c r="L43" s="246"/>
      <c r="P43" s="247"/>
    </row>
    <row r="44" spans="1:16" ht="64.5" customHeight="1">
      <c r="A44" s="248">
        <v>29</v>
      </c>
      <c r="B44" s="249" t="s">
        <v>330</v>
      </c>
      <c r="C44" s="250">
        <f>'De Para Fundo'!H183</f>
        <v>165588691</v>
      </c>
      <c r="D44" s="250">
        <f>'De Para Fundo'!I183</f>
        <v>176800000</v>
      </c>
      <c r="E44" s="250">
        <f>'De Para Fundo'!J183</f>
        <v>14347845.209999999</v>
      </c>
      <c r="F44" s="250">
        <f>'De Para Fundo'!K183</f>
        <v>10800109.5</v>
      </c>
      <c r="G44" s="250">
        <f t="shared" si="5"/>
        <v>3547735.709999999</v>
      </c>
      <c r="H44" s="250">
        <f t="shared" si="6"/>
        <v>162452154.79</v>
      </c>
      <c r="I44" s="251">
        <f t="shared" si="2"/>
        <v>8.115297064479638</v>
      </c>
      <c r="J44" s="251">
        <f t="shared" si="3"/>
        <v>6.108659219457014</v>
      </c>
      <c r="K44" s="252">
        <f t="shared" si="4"/>
        <v>91.88470293552035</v>
      </c>
      <c r="L44" s="246"/>
      <c r="P44" s="247"/>
    </row>
    <row r="45" spans="1:16" ht="64.5" customHeight="1">
      <c r="A45" s="243">
        <v>30</v>
      </c>
      <c r="B45" s="249" t="s">
        <v>331</v>
      </c>
      <c r="C45" s="250">
        <f>'De Para Fundo'!H185</f>
        <v>535333265</v>
      </c>
      <c r="D45" s="250">
        <f>'De Para Fundo'!I185</f>
        <v>551688000</v>
      </c>
      <c r="E45" s="250">
        <f>'De Para Fundo'!J185</f>
        <v>385758.59</v>
      </c>
      <c r="F45" s="250">
        <f>'De Para Fundo'!K185</f>
        <v>0</v>
      </c>
      <c r="G45" s="250">
        <f t="shared" si="5"/>
        <v>385758.59</v>
      </c>
      <c r="H45" s="250">
        <f t="shared" si="6"/>
        <v>551302241.41</v>
      </c>
      <c r="I45" s="251">
        <f t="shared" si="2"/>
        <v>0.0699233244152492</v>
      </c>
      <c r="J45" s="251">
        <f t="shared" si="3"/>
        <v>0</v>
      </c>
      <c r="K45" s="252">
        <f t="shared" si="4"/>
        <v>99.93007667558474</v>
      </c>
      <c r="L45" s="246"/>
      <c r="P45" s="247"/>
    </row>
    <row r="46" spans="1:16" ht="64.5" customHeight="1">
      <c r="A46" s="248">
        <v>31</v>
      </c>
      <c r="B46" s="249" t="s">
        <v>616</v>
      </c>
      <c r="C46" s="250">
        <f>'De Para Fundo'!H194</f>
        <v>611869976</v>
      </c>
      <c r="D46" s="250">
        <f>'De Para Fundo'!I194</f>
        <v>516000000</v>
      </c>
      <c r="E46" s="250">
        <f>'De Para Fundo'!J194</f>
        <v>0</v>
      </c>
      <c r="F46" s="250">
        <f>'De Para Fundo'!K194</f>
        <v>0</v>
      </c>
      <c r="G46" s="250">
        <f t="shared" si="5"/>
        <v>0</v>
      </c>
      <c r="H46" s="250">
        <f t="shared" si="6"/>
        <v>516000000</v>
      </c>
      <c r="I46" s="251">
        <f t="shared" si="2"/>
        <v>0</v>
      </c>
      <c r="J46" s="251">
        <f t="shared" si="3"/>
        <v>0</v>
      </c>
      <c r="K46" s="252">
        <f t="shared" si="4"/>
        <v>100</v>
      </c>
      <c r="L46" s="246"/>
      <c r="P46" s="247"/>
    </row>
    <row r="47" spans="1:16" ht="64.5" customHeight="1">
      <c r="A47" s="248">
        <v>32</v>
      </c>
      <c r="B47" s="249" t="s">
        <v>617</v>
      </c>
      <c r="C47" s="250">
        <f>'De Para Fundo'!H196</f>
        <v>26772000</v>
      </c>
      <c r="D47" s="250">
        <f>'De Para Fundo'!I196</f>
        <v>35175000</v>
      </c>
      <c r="E47" s="250">
        <f>'De Para Fundo'!J196</f>
        <v>0</v>
      </c>
      <c r="F47" s="250">
        <f>'De Para Fundo'!K196</f>
        <v>0</v>
      </c>
      <c r="G47" s="250">
        <f t="shared" si="5"/>
        <v>0</v>
      </c>
      <c r="H47" s="250">
        <f t="shared" si="6"/>
        <v>35175000</v>
      </c>
      <c r="I47" s="251">
        <f t="shared" si="2"/>
        <v>0</v>
      </c>
      <c r="J47" s="251">
        <f t="shared" si="3"/>
        <v>0</v>
      </c>
      <c r="K47" s="252">
        <f t="shared" si="4"/>
        <v>100</v>
      </c>
      <c r="L47" s="246"/>
      <c r="P47" s="247"/>
    </row>
    <row r="48" spans="1:16" ht="64.5" customHeight="1">
      <c r="A48" s="243">
        <v>33</v>
      </c>
      <c r="B48" s="249" t="s">
        <v>618</v>
      </c>
      <c r="C48" s="250">
        <f>'De Para Fundo'!H201</f>
        <v>120222370</v>
      </c>
      <c r="D48" s="250">
        <f>'De Para Fundo'!I201</f>
        <v>118049367</v>
      </c>
      <c r="E48" s="250">
        <f>'De Para Fundo'!J201</f>
        <v>994000</v>
      </c>
      <c r="F48" s="250">
        <f>'De Para Fundo'!K201</f>
        <v>0</v>
      </c>
      <c r="G48" s="250">
        <f t="shared" si="5"/>
        <v>994000</v>
      </c>
      <c r="H48" s="250">
        <f t="shared" si="6"/>
        <v>117055367</v>
      </c>
      <c r="I48" s="251">
        <f t="shared" si="2"/>
        <v>0.842020609902974</v>
      </c>
      <c r="J48" s="251">
        <f t="shared" si="3"/>
        <v>0</v>
      </c>
      <c r="K48" s="252">
        <f t="shared" si="4"/>
        <v>99.15797939009703</v>
      </c>
      <c r="L48" s="246"/>
      <c r="P48" s="247"/>
    </row>
    <row r="49" spans="1:16" ht="64.5" customHeight="1">
      <c r="A49" s="248">
        <v>34</v>
      </c>
      <c r="B49" s="249" t="s">
        <v>619</v>
      </c>
      <c r="C49" s="250">
        <f>'De Para Fundo'!H207</f>
        <v>309596768</v>
      </c>
      <c r="D49" s="250">
        <f>'De Para Fundo'!I207</f>
        <v>97000000</v>
      </c>
      <c r="E49" s="250">
        <f>'De Para Fundo'!J207</f>
        <v>0</v>
      </c>
      <c r="F49" s="250">
        <f>'De Para Fundo'!K207</f>
        <v>0</v>
      </c>
      <c r="G49" s="250">
        <f t="shared" si="5"/>
        <v>0</v>
      </c>
      <c r="H49" s="250">
        <f t="shared" si="6"/>
        <v>97000000</v>
      </c>
      <c r="I49" s="251">
        <f t="shared" si="2"/>
        <v>0</v>
      </c>
      <c r="J49" s="251">
        <f t="shared" si="3"/>
        <v>0</v>
      </c>
      <c r="K49" s="252">
        <f t="shared" si="4"/>
        <v>100</v>
      </c>
      <c r="L49" s="246"/>
      <c r="P49" s="247"/>
    </row>
    <row r="50" spans="1:16" ht="64.5" customHeight="1">
      <c r="A50" s="248">
        <v>35</v>
      </c>
      <c r="B50" s="249" t="s">
        <v>620</v>
      </c>
      <c r="C50" s="250">
        <f>'De Para Fundo'!H210</f>
        <v>89609156</v>
      </c>
      <c r="D50" s="250">
        <f>'De Para Fundo'!I210</f>
        <v>96650000</v>
      </c>
      <c r="E50" s="250">
        <f>'De Para Fundo'!J210</f>
        <v>7846894</v>
      </c>
      <c r="F50" s="250">
        <f>'De Para Fundo'!K210</f>
        <v>7318547.49</v>
      </c>
      <c r="G50" s="250">
        <f t="shared" si="5"/>
        <v>528346.5099999998</v>
      </c>
      <c r="H50" s="250">
        <f t="shared" si="6"/>
        <v>88803106</v>
      </c>
      <c r="I50" s="251">
        <f t="shared" si="2"/>
        <v>8.118876357992757</v>
      </c>
      <c r="J50" s="251">
        <f t="shared" si="3"/>
        <v>7.572216751163994</v>
      </c>
      <c r="K50" s="252">
        <f t="shared" si="4"/>
        <v>91.88112364200724</v>
      </c>
      <c r="L50" s="246"/>
      <c r="P50" s="247"/>
    </row>
    <row r="51" spans="1:16" ht="64.5" customHeight="1">
      <c r="A51" s="243">
        <v>36</v>
      </c>
      <c r="B51" s="249" t="s">
        <v>621</v>
      </c>
      <c r="C51" s="250">
        <f>'De Para Fundo'!H214</f>
        <v>105865065</v>
      </c>
      <c r="D51" s="250">
        <f>'De Para Fundo'!I214</f>
        <v>108000000</v>
      </c>
      <c r="E51" s="250">
        <f>'De Para Fundo'!J214</f>
        <v>9100000</v>
      </c>
      <c r="F51" s="250">
        <f>'De Para Fundo'!K214</f>
        <v>0</v>
      </c>
      <c r="G51" s="250">
        <f t="shared" si="5"/>
        <v>9100000</v>
      </c>
      <c r="H51" s="250">
        <f t="shared" si="6"/>
        <v>98900000</v>
      </c>
      <c r="I51" s="251">
        <f t="shared" si="2"/>
        <v>8.425925925925926</v>
      </c>
      <c r="J51" s="251">
        <f t="shared" si="3"/>
        <v>0</v>
      </c>
      <c r="K51" s="252">
        <f t="shared" si="4"/>
        <v>91.57407407407408</v>
      </c>
      <c r="L51" s="246"/>
      <c r="P51" s="247"/>
    </row>
    <row r="52" spans="1:16" ht="64.5" customHeight="1">
      <c r="A52" s="248">
        <v>37</v>
      </c>
      <c r="B52" s="249" t="s">
        <v>622</v>
      </c>
      <c r="C52" s="250">
        <f>'De Para Fundo'!H216</f>
        <v>360195208</v>
      </c>
      <c r="D52" s="250">
        <f>'De Para Fundo'!I216</f>
        <v>906348525</v>
      </c>
      <c r="E52" s="250">
        <f>'De Para Fundo'!J216</f>
        <v>0</v>
      </c>
      <c r="F52" s="250">
        <f>'De Para Fundo'!K216</f>
        <v>0</v>
      </c>
      <c r="G52" s="250">
        <f t="shared" si="5"/>
        <v>0</v>
      </c>
      <c r="H52" s="250">
        <f t="shared" si="6"/>
        <v>906348525</v>
      </c>
      <c r="I52" s="251">
        <f t="shared" si="2"/>
        <v>0</v>
      </c>
      <c r="J52" s="251">
        <f t="shared" si="3"/>
        <v>0</v>
      </c>
      <c r="K52" s="252">
        <f t="shared" si="4"/>
        <v>100</v>
      </c>
      <c r="L52" s="246"/>
      <c r="P52" s="247"/>
    </row>
    <row r="53" spans="1:16" ht="64.5" customHeight="1">
      <c r="A53" s="273">
        <v>38</v>
      </c>
      <c r="B53" s="253" t="s">
        <v>623</v>
      </c>
      <c r="C53" s="245">
        <f aca="true" t="shared" si="7" ref="C53:H53">SUM(C54:C58)</f>
        <v>132041642</v>
      </c>
      <c r="D53" s="245">
        <f t="shared" si="7"/>
        <v>127110000</v>
      </c>
      <c r="E53" s="245">
        <f t="shared" si="7"/>
        <v>4755966.77</v>
      </c>
      <c r="F53" s="245">
        <f t="shared" si="7"/>
        <v>1934525.07</v>
      </c>
      <c r="G53" s="245">
        <f t="shared" si="7"/>
        <v>2821441.7</v>
      </c>
      <c r="H53" s="245">
        <f t="shared" si="7"/>
        <v>122354033.22999999</v>
      </c>
      <c r="I53" s="269">
        <f t="shared" si="2"/>
        <v>3.74161495555031</v>
      </c>
      <c r="J53" s="269">
        <f t="shared" si="3"/>
        <v>1.521929879631815</v>
      </c>
      <c r="K53" s="270">
        <f t="shared" si="4"/>
        <v>96.25838504444968</v>
      </c>
      <c r="L53" s="246"/>
      <c r="P53" s="247"/>
    </row>
    <row r="54" spans="1:16" ht="64.5" customHeight="1">
      <c r="A54" s="243">
        <v>39</v>
      </c>
      <c r="B54" s="249" t="s">
        <v>301</v>
      </c>
      <c r="C54" s="250">
        <f>'De Para Anvs'!H20</f>
        <v>33538769</v>
      </c>
      <c r="D54" s="250">
        <f>'De Para Anvs'!I20</f>
        <v>43168000</v>
      </c>
      <c r="E54" s="250">
        <f>'De Para Anvs'!J20</f>
        <v>1533996.87</v>
      </c>
      <c r="F54" s="250">
        <f>'De Para Anvs'!K20</f>
        <v>1114654.8</v>
      </c>
      <c r="G54" s="250">
        <f>E54-F54</f>
        <v>419342.07000000007</v>
      </c>
      <c r="H54" s="250">
        <f>D54-E54</f>
        <v>41634003.13</v>
      </c>
      <c r="I54" s="251">
        <f t="shared" si="2"/>
        <v>3.5535509405114905</v>
      </c>
      <c r="J54" s="251">
        <f t="shared" si="3"/>
        <v>2.582132134914752</v>
      </c>
      <c r="K54" s="252">
        <f t="shared" si="4"/>
        <v>96.44644905948851</v>
      </c>
      <c r="L54" s="246"/>
      <c r="P54" s="247"/>
    </row>
    <row r="55" spans="1:16" ht="64.5" customHeight="1">
      <c r="A55" s="248">
        <v>40</v>
      </c>
      <c r="B55" s="249" t="s">
        <v>624</v>
      </c>
      <c r="C55" s="250">
        <f>'De Para Anvs'!H26</f>
        <v>89055732</v>
      </c>
      <c r="D55" s="250">
        <f>'De Para Anvs'!I26</f>
        <v>73500000</v>
      </c>
      <c r="E55" s="250">
        <f>'De Para Anvs'!J26</f>
        <v>1010125.3700000001</v>
      </c>
      <c r="F55" s="250">
        <f>'De Para Anvs'!K26</f>
        <v>615291.81</v>
      </c>
      <c r="G55" s="250">
        <f>E55-F55</f>
        <v>394833.56000000006</v>
      </c>
      <c r="H55" s="250">
        <f>D55-E55</f>
        <v>72489874.63</v>
      </c>
      <c r="I55" s="251">
        <f t="shared" si="2"/>
        <v>1.3743202312925171</v>
      </c>
      <c r="J55" s="251">
        <f t="shared" si="3"/>
        <v>0.8371317142857143</v>
      </c>
      <c r="K55" s="252">
        <f t="shared" si="4"/>
        <v>98.62567976870747</v>
      </c>
      <c r="L55" s="246"/>
      <c r="P55" s="247"/>
    </row>
    <row r="56" spans="1:16" ht="64.5" customHeight="1">
      <c r="A56" s="248">
        <v>41</v>
      </c>
      <c r="B56" s="249" t="s">
        <v>98</v>
      </c>
      <c r="C56" s="250">
        <f>'De Para Anvs'!H36</f>
        <v>6478905</v>
      </c>
      <c r="D56" s="250">
        <f>'De Para Anvs'!I36</f>
        <v>6700000</v>
      </c>
      <c r="E56" s="250">
        <f>'De Para Anvs'!J36</f>
        <v>49044.53</v>
      </c>
      <c r="F56" s="250">
        <f>'De Para Anvs'!K36</f>
        <v>23138.54</v>
      </c>
      <c r="G56" s="250">
        <f>E56-F56</f>
        <v>25905.989999999998</v>
      </c>
      <c r="H56" s="250">
        <f>D56-E56</f>
        <v>6650955.47</v>
      </c>
      <c r="I56" s="251">
        <f t="shared" si="2"/>
        <v>0.7320079104477611</v>
      </c>
      <c r="J56" s="251">
        <f t="shared" si="3"/>
        <v>0.3453513432835821</v>
      </c>
      <c r="K56" s="252">
        <f t="shared" si="4"/>
        <v>99.26799208955224</v>
      </c>
      <c r="L56" s="246"/>
      <c r="P56" s="247"/>
    </row>
    <row r="57" spans="1:16" ht="64.5" customHeight="1">
      <c r="A57" s="243">
        <v>42</v>
      </c>
      <c r="B57" s="249" t="s">
        <v>620</v>
      </c>
      <c r="C57" s="250">
        <f>'De Para Anvs'!H39</f>
        <v>2244444</v>
      </c>
      <c r="D57" s="250">
        <f>'De Para Anvs'!I39</f>
        <v>2302000</v>
      </c>
      <c r="E57" s="250">
        <f>'De Para Anvs'!J39</f>
        <v>2076400</v>
      </c>
      <c r="F57" s="250">
        <f>'De Para Anvs'!K39</f>
        <v>179412.42</v>
      </c>
      <c r="G57" s="250">
        <f>E57-F57</f>
        <v>1896987.58</v>
      </c>
      <c r="H57" s="250">
        <f>D57-E57</f>
        <v>225600</v>
      </c>
      <c r="I57" s="251">
        <f t="shared" si="2"/>
        <v>90.19982623805386</v>
      </c>
      <c r="J57" s="251">
        <f t="shared" si="3"/>
        <v>7.793762814943528</v>
      </c>
      <c r="K57" s="252">
        <f t="shared" si="4"/>
        <v>9.800173761946134</v>
      </c>
      <c r="L57" s="246"/>
      <c r="P57" s="247"/>
    </row>
    <row r="58" spans="1:16" ht="64.5" customHeight="1">
      <c r="A58" s="248">
        <v>43</v>
      </c>
      <c r="B58" s="249" t="s">
        <v>621</v>
      </c>
      <c r="C58" s="250">
        <f>'De Para Anvs'!H43</f>
        <v>723792</v>
      </c>
      <c r="D58" s="250">
        <f>'De Para Anvs'!I43</f>
        <v>1440000</v>
      </c>
      <c r="E58" s="250">
        <f>'De Para Anvs'!J43</f>
        <v>86400</v>
      </c>
      <c r="F58" s="250">
        <f>'De Para Anvs'!K43</f>
        <v>2027.5</v>
      </c>
      <c r="G58" s="250">
        <f>E58-F58</f>
        <v>84372.5</v>
      </c>
      <c r="H58" s="250">
        <f>D58-E58</f>
        <v>1353600</v>
      </c>
      <c r="I58" s="251">
        <f t="shared" si="2"/>
        <v>6</v>
      </c>
      <c r="J58" s="251">
        <f t="shared" si="3"/>
        <v>0.1407986111111111</v>
      </c>
      <c r="K58" s="252">
        <f t="shared" si="4"/>
        <v>94</v>
      </c>
      <c r="L58" s="246"/>
      <c r="P58" s="247"/>
    </row>
    <row r="59" spans="1:16" ht="64.5" customHeight="1">
      <c r="A59" s="273">
        <v>44</v>
      </c>
      <c r="B59" s="253" t="s">
        <v>625</v>
      </c>
      <c r="C59" s="245">
        <f aca="true" t="shared" si="8" ref="C59:H59">SUM(C60:C72)</f>
        <v>1829438156</v>
      </c>
      <c r="D59" s="245">
        <f t="shared" si="8"/>
        <v>1627535068</v>
      </c>
      <c r="E59" s="245">
        <f t="shared" si="8"/>
        <v>36911014.36</v>
      </c>
      <c r="F59" s="245">
        <f t="shared" si="8"/>
        <v>30044354.22</v>
      </c>
      <c r="G59" s="245">
        <f t="shared" si="8"/>
        <v>6866660.140000001</v>
      </c>
      <c r="H59" s="245">
        <f t="shared" si="8"/>
        <v>1590624053.64</v>
      </c>
      <c r="I59" s="269">
        <f t="shared" si="2"/>
        <v>2.2679090045880352</v>
      </c>
      <c r="J59" s="269">
        <f t="shared" si="3"/>
        <v>1.8460034939167282</v>
      </c>
      <c r="K59" s="270">
        <f t="shared" si="4"/>
        <v>97.73209099541198</v>
      </c>
      <c r="L59" s="246"/>
      <c r="P59" s="247"/>
    </row>
    <row r="60" spans="1:16" ht="64.5" customHeight="1">
      <c r="A60" s="243">
        <v>45</v>
      </c>
      <c r="B60" s="249" t="s">
        <v>626</v>
      </c>
      <c r="C60" s="250">
        <f>'De Para Funasa'!I25</f>
        <v>19534932</v>
      </c>
      <c r="D60" s="250">
        <f>'De Para Funasa'!J25</f>
        <v>25101000</v>
      </c>
      <c r="E60" s="250">
        <f>'De Para Funasa'!K25</f>
        <v>531682.89</v>
      </c>
      <c r="F60" s="250">
        <f>'De Para Funasa'!L25</f>
        <v>337653.09</v>
      </c>
      <c r="G60" s="250">
        <f aca="true" t="shared" si="9" ref="G60:G72">E60-F60</f>
        <v>194029.8</v>
      </c>
      <c r="H60" s="250">
        <f aca="true" t="shared" si="10" ref="H60:H72">D60-E60</f>
        <v>24569317.11</v>
      </c>
      <c r="I60" s="251">
        <f t="shared" si="2"/>
        <v>2.118174136488586</v>
      </c>
      <c r="J60" s="251">
        <f t="shared" si="3"/>
        <v>1.3451778415202582</v>
      </c>
      <c r="K60" s="252">
        <f t="shared" si="4"/>
        <v>97.88182586351141</v>
      </c>
      <c r="L60" s="246"/>
      <c r="P60" s="247"/>
    </row>
    <row r="61" spans="1:16" ht="64.5" customHeight="1">
      <c r="A61" s="248">
        <v>46</v>
      </c>
      <c r="B61" s="249" t="s">
        <v>627</v>
      </c>
      <c r="C61" s="250">
        <f>'De Para Funasa'!I29</f>
        <v>124227436</v>
      </c>
      <c r="D61" s="250">
        <f>'De Para Funasa'!J29</f>
        <v>126245900</v>
      </c>
      <c r="E61" s="250">
        <f>'De Para Funasa'!K29</f>
        <v>504742.48</v>
      </c>
      <c r="F61" s="250">
        <f>'De Para Funasa'!L29</f>
        <v>191031.76</v>
      </c>
      <c r="G61" s="250">
        <f t="shared" si="9"/>
        <v>313710.72</v>
      </c>
      <c r="H61" s="250">
        <f t="shared" si="10"/>
        <v>125741157.52</v>
      </c>
      <c r="I61" s="251">
        <f t="shared" si="2"/>
        <v>0.39980900765886257</v>
      </c>
      <c r="J61" s="251">
        <f t="shared" si="3"/>
        <v>0.15131719921201403</v>
      </c>
      <c r="K61" s="252">
        <f t="shared" si="4"/>
        <v>99.60019099234114</v>
      </c>
      <c r="L61" s="246"/>
      <c r="P61" s="247"/>
    </row>
    <row r="62" spans="1:16" ht="64.5" customHeight="1">
      <c r="A62" s="248">
        <v>47</v>
      </c>
      <c r="B62" s="249" t="s">
        <v>301</v>
      </c>
      <c r="C62" s="250">
        <f>'De Para Funasa'!I33</f>
        <v>69643189</v>
      </c>
      <c r="D62" s="250">
        <f>'De Para Funasa'!J33</f>
        <v>76875000</v>
      </c>
      <c r="E62" s="250">
        <f>'De Para Funasa'!K33</f>
        <v>2378369.24</v>
      </c>
      <c r="F62" s="250">
        <f>'De Para Funasa'!L33</f>
        <v>1240066.33</v>
      </c>
      <c r="G62" s="250">
        <f t="shared" si="9"/>
        <v>1138302.9100000001</v>
      </c>
      <c r="H62" s="250">
        <f t="shared" si="10"/>
        <v>74496630.76</v>
      </c>
      <c r="I62" s="251">
        <f t="shared" si="2"/>
        <v>3.0938136455284555</v>
      </c>
      <c r="J62" s="251">
        <f t="shared" si="3"/>
        <v>1.6130944130081302</v>
      </c>
      <c r="K62" s="252">
        <f t="shared" si="4"/>
        <v>96.90618635447156</v>
      </c>
      <c r="L62" s="246"/>
      <c r="P62" s="247"/>
    </row>
    <row r="63" spans="1:16" ht="64.5" customHeight="1">
      <c r="A63" s="243">
        <v>48</v>
      </c>
      <c r="B63" s="249" t="s">
        <v>628</v>
      </c>
      <c r="C63" s="250">
        <f>'De Para Funasa'!I38</f>
        <v>489746569</v>
      </c>
      <c r="D63" s="250">
        <f>'De Para Funasa'!J38</f>
        <v>355200000</v>
      </c>
      <c r="E63" s="250">
        <f>'De Para Funasa'!K38</f>
        <v>388831.16</v>
      </c>
      <c r="F63" s="250">
        <f>'De Para Funasa'!L38</f>
        <v>0</v>
      </c>
      <c r="G63" s="250">
        <f t="shared" si="9"/>
        <v>388831.16</v>
      </c>
      <c r="H63" s="250">
        <f t="shared" si="10"/>
        <v>354811168.84</v>
      </c>
      <c r="I63" s="251">
        <f t="shared" si="2"/>
        <v>0.10946823198198198</v>
      </c>
      <c r="J63" s="251">
        <f t="shared" si="3"/>
        <v>0</v>
      </c>
      <c r="K63" s="252">
        <f t="shared" si="4"/>
        <v>99.89053176801801</v>
      </c>
      <c r="L63" s="246"/>
      <c r="P63" s="247"/>
    </row>
    <row r="64" spans="1:16" ht="64.5" customHeight="1">
      <c r="A64" s="248">
        <v>49</v>
      </c>
      <c r="B64" s="249" t="s">
        <v>629</v>
      </c>
      <c r="C64" s="250">
        <f>'De Para Funasa'!I43</f>
        <v>66799339</v>
      </c>
      <c r="D64" s="250">
        <f>'De Para Funasa'!J43</f>
        <v>70000000</v>
      </c>
      <c r="E64" s="250">
        <f>'De Para Funasa'!K43</f>
        <v>90211.91</v>
      </c>
      <c r="F64" s="250">
        <f>'De Para Funasa'!L43</f>
        <v>15668.65</v>
      </c>
      <c r="G64" s="250">
        <f t="shared" si="9"/>
        <v>74543.26000000001</v>
      </c>
      <c r="H64" s="250">
        <f t="shared" si="10"/>
        <v>69909788.09</v>
      </c>
      <c r="I64" s="251">
        <f t="shared" si="2"/>
        <v>0.12887415714285716</v>
      </c>
      <c r="J64" s="251">
        <f t="shared" si="3"/>
        <v>0.022383785714285714</v>
      </c>
      <c r="K64" s="252">
        <f t="shared" si="4"/>
        <v>99.87112584285715</v>
      </c>
      <c r="L64" s="246"/>
      <c r="P64" s="247"/>
    </row>
    <row r="65" spans="1:16" ht="64.5" customHeight="1">
      <c r="A65" s="243">
        <v>50</v>
      </c>
      <c r="B65" s="249" t="s">
        <v>567</v>
      </c>
      <c r="C65" s="250">
        <f>'De Para Funasa'!I45</f>
        <v>241552586</v>
      </c>
      <c r="D65" s="250">
        <f>'De Para Funasa'!J45</f>
        <v>296215000</v>
      </c>
      <c r="E65" s="250">
        <f>'De Para Funasa'!K45</f>
        <v>13527055.959999999</v>
      </c>
      <c r="F65" s="250">
        <f>'De Para Funasa'!L45</f>
        <v>11451407.95</v>
      </c>
      <c r="G65" s="250">
        <f t="shared" si="9"/>
        <v>2075648.0099999998</v>
      </c>
      <c r="H65" s="250">
        <f t="shared" si="10"/>
        <v>282687944.04</v>
      </c>
      <c r="I65" s="251">
        <f t="shared" si="2"/>
        <v>4.566634356801647</v>
      </c>
      <c r="J65" s="251">
        <f t="shared" si="3"/>
        <v>3.865910892426109</v>
      </c>
      <c r="K65" s="252">
        <f t="shared" si="4"/>
        <v>95.43336564319836</v>
      </c>
      <c r="L65" s="246"/>
      <c r="P65" s="247"/>
    </row>
    <row r="66" spans="1:16" ht="64.5" customHeight="1">
      <c r="A66" s="248">
        <v>51</v>
      </c>
      <c r="B66" s="249" t="s">
        <v>996</v>
      </c>
      <c r="C66" s="250">
        <f>'De Para Funasa'!I55</f>
        <v>441092454</v>
      </c>
      <c r="D66" s="250">
        <f>'De Para Funasa'!J55</f>
        <v>0</v>
      </c>
      <c r="E66" s="250">
        <f>'De Para Funasa'!K55</f>
        <v>0</v>
      </c>
      <c r="F66" s="250">
        <f>'De Para Funasa'!L55</f>
        <v>0</v>
      </c>
      <c r="G66" s="250">
        <f t="shared" si="9"/>
        <v>0</v>
      </c>
      <c r="H66" s="250">
        <f t="shared" si="10"/>
        <v>0</v>
      </c>
      <c r="I66" s="251">
        <v>0</v>
      </c>
      <c r="J66" s="251">
        <v>0</v>
      </c>
      <c r="K66" s="252">
        <v>0</v>
      </c>
      <c r="L66" s="246"/>
      <c r="P66" s="247"/>
    </row>
    <row r="67" spans="1:16" ht="64.5" customHeight="1">
      <c r="A67" s="248">
        <v>52</v>
      </c>
      <c r="B67" s="249" t="s">
        <v>997</v>
      </c>
      <c r="C67" s="250">
        <f>'De Para Funasa'!I64</f>
        <v>129405009</v>
      </c>
      <c r="D67" s="250">
        <f>'De Para Funasa'!J64</f>
        <v>120669384</v>
      </c>
      <c r="E67" s="250">
        <f>'De Para Funasa'!K64</f>
        <v>488284.67</v>
      </c>
      <c r="F67" s="250">
        <f>'De Para Funasa'!L64</f>
        <v>31848.79</v>
      </c>
      <c r="G67" s="250">
        <f t="shared" si="9"/>
        <v>456435.88</v>
      </c>
      <c r="H67" s="250">
        <f t="shared" si="10"/>
        <v>120181099.33</v>
      </c>
      <c r="I67" s="251">
        <f t="shared" si="2"/>
        <v>0.4046466914921849</v>
      </c>
      <c r="J67" s="251">
        <f t="shared" si="3"/>
        <v>0.026393430499322013</v>
      </c>
      <c r="K67" s="252">
        <f t="shared" si="4"/>
        <v>99.59535330850781</v>
      </c>
      <c r="L67" s="246"/>
      <c r="P67" s="247"/>
    </row>
    <row r="68" spans="1:16" ht="64.5" customHeight="1">
      <c r="A68" s="243">
        <v>53</v>
      </c>
      <c r="B68" s="249" t="s">
        <v>321</v>
      </c>
      <c r="C68" s="250">
        <f>'De Para Funasa'!I69</f>
        <v>45107837</v>
      </c>
      <c r="D68" s="250">
        <f>'De Para Funasa'!J69</f>
        <v>54695000</v>
      </c>
      <c r="E68" s="250">
        <f>'De Para Funasa'!K69</f>
        <v>385029.65</v>
      </c>
      <c r="F68" s="250">
        <f>'De Para Funasa'!L69</f>
        <v>12992.73</v>
      </c>
      <c r="G68" s="250">
        <f t="shared" si="9"/>
        <v>372036.92000000004</v>
      </c>
      <c r="H68" s="250">
        <f t="shared" si="10"/>
        <v>54309970.35</v>
      </c>
      <c r="I68" s="251">
        <f t="shared" si="2"/>
        <v>0.7039576743760856</v>
      </c>
      <c r="J68" s="251">
        <f t="shared" si="3"/>
        <v>0.02375487704543377</v>
      </c>
      <c r="K68" s="252">
        <f t="shared" si="4"/>
        <v>99.29604232562392</v>
      </c>
      <c r="L68" s="246"/>
      <c r="P68" s="247"/>
    </row>
    <row r="69" spans="1:16" ht="64.5" customHeight="1">
      <c r="A69" s="248">
        <v>54</v>
      </c>
      <c r="B69" s="249" t="s">
        <v>620</v>
      </c>
      <c r="C69" s="250">
        <f>'De Para Funasa'!I76</f>
        <v>65003591</v>
      </c>
      <c r="D69" s="250">
        <f>'De Para Funasa'!J76</f>
        <v>69535000</v>
      </c>
      <c r="E69" s="250">
        <f>'De Para Funasa'!K76</f>
        <v>13769538.4</v>
      </c>
      <c r="F69" s="250">
        <f>'De Para Funasa'!L76</f>
        <v>11981412.92</v>
      </c>
      <c r="G69" s="250">
        <f t="shared" si="9"/>
        <v>1788125.4800000004</v>
      </c>
      <c r="H69" s="250">
        <f t="shared" si="10"/>
        <v>55765461.6</v>
      </c>
      <c r="I69" s="251">
        <f t="shared" si="2"/>
        <v>19.802313079744014</v>
      </c>
      <c r="J69" s="251">
        <f t="shared" si="3"/>
        <v>17.230765686345006</v>
      </c>
      <c r="K69" s="252">
        <f t="shared" si="4"/>
        <v>80.19768692025599</v>
      </c>
      <c r="L69" s="246"/>
      <c r="P69" s="247"/>
    </row>
    <row r="70" spans="1:16" ht="64.5" customHeight="1">
      <c r="A70" s="248">
        <v>55</v>
      </c>
      <c r="B70" s="249" t="s">
        <v>621</v>
      </c>
      <c r="C70" s="250">
        <f>'De Para Funasa'!I80</f>
        <v>58007912</v>
      </c>
      <c r="D70" s="250">
        <f>'De Para Funasa'!J80</f>
        <v>55440000</v>
      </c>
      <c r="E70" s="250">
        <f>'De Para Funasa'!K80</f>
        <v>4782300</v>
      </c>
      <c r="F70" s="250">
        <f>'De Para Funasa'!L80</f>
        <v>4782272</v>
      </c>
      <c r="G70" s="250">
        <f t="shared" si="9"/>
        <v>28</v>
      </c>
      <c r="H70" s="250">
        <f t="shared" si="10"/>
        <v>50657700</v>
      </c>
      <c r="I70" s="251">
        <f t="shared" si="2"/>
        <v>8.62608225108225</v>
      </c>
      <c r="J70" s="251">
        <f t="shared" si="3"/>
        <v>8.626031746031746</v>
      </c>
      <c r="K70" s="252">
        <f t="shared" si="4"/>
        <v>91.37391774891775</v>
      </c>
      <c r="L70" s="246"/>
      <c r="P70" s="247"/>
    </row>
    <row r="71" spans="1:16" ht="64.5" customHeight="1">
      <c r="A71" s="243">
        <v>56</v>
      </c>
      <c r="B71" s="249" t="s">
        <v>998</v>
      </c>
      <c r="C71" s="250">
        <f>'De Para Funasa'!I82</f>
        <v>16368</v>
      </c>
      <c r="D71" s="250">
        <f>'De Para Funasa'!J82</f>
        <v>64968</v>
      </c>
      <c r="E71" s="250">
        <f>'De Para Funasa'!K82</f>
        <v>64968</v>
      </c>
      <c r="F71" s="250">
        <f>'De Para Funasa'!L82</f>
        <v>0</v>
      </c>
      <c r="G71" s="250">
        <f t="shared" si="9"/>
        <v>64968</v>
      </c>
      <c r="H71" s="250">
        <f t="shared" si="10"/>
        <v>0</v>
      </c>
      <c r="I71" s="251">
        <f t="shared" si="2"/>
        <v>100.00000000000001</v>
      </c>
      <c r="J71" s="251">
        <f t="shared" si="3"/>
        <v>0</v>
      </c>
      <c r="K71" s="252">
        <f t="shared" si="4"/>
        <v>0</v>
      </c>
      <c r="L71" s="246"/>
      <c r="P71" s="247"/>
    </row>
    <row r="72" spans="1:16" ht="64.5" customHeight="1">
      <c r="A72" s="248">
        <v>57</v>
      </c>
      <c r="B72" s="249" t="s">
        <v>622</v>
      </c>
      <c r="C72" s="250">
        <f>'De Para Funasa'!I84</f>
        <v>79300934</v>
      </c>
      <c r="D72" s="250">
        <f>'De Para Funasa'!J84</f>
        <v>377493816</v>
      </c>
      <c r="E72" s="250">
        <f>'De Para Funasa'!K84</f>
        <v>0</v>
      </c>
      <c r="F72" s="250">
        <f>'De Para Funasa'!L84</f>
        <v>0</v>
      </c>
      <c r="G72" s="250">
        <f t="shared" si="9"/>
        <v>0</v>
      </c>
      <c r="H72" s="250">
        <f t="shared" si="10"/>
        <v>377493816</v>
      </c>
      <c r="I72" s="251">
        <f t="shared" si="2"/>
        <v>0</v>
      </c>
      <c r="J72" s="251">
        <f t="shared" si="3"/>
        <v>0</v>
      </c>
      <c r="K72" s="252">
        <f t="shared" si="4"/>
        <v>100</v>
      </c>
      <c r="L72" s="246"/>
      <c r="P72" s="247"/>
    </row>
    <row r="73" spans="1:16" ht="64.5" customHeight="1">
      <c r="A73" s="273">
        <v>58</v>
      </c>
      <c r="B73" s="253" t="s">
        <v>999</v>
      </c>
      <c r="C73" s="245">
        <f aca="true" t="shared" si="11" ref="C73:H73">SUM(C74:C83)</f>
        <v>161947487</v>
      </c>
      <c r="D73" s="245">
        <f t="shared" si="11"/>
        <v>201555300</v>
      </c>
      <c r="E73" s="245">
        <f t="shared" si="11"/>
        <v>5853955.59</v>
      </c>
      <c r="F73" s="245">
        <f t="shared" si="11"/>
        <v>4888409.91</v>
      </c>
      <c r="G73" s="245">
        <f t="shared" si="11"/>
        <v>965545.6800000003</v>
      </c>
      <c r="H73" s="245">
        <f t="shared" si="11"/>
        <v>195701344.41</v>
      </c>
      <c r="I73" s="269">
        <f t="shared" si="2"/>
        <v>2.9043917922277407</v>
      </c>
      <c r="J73" s="269">
        <f t="shared" si="3"/>
        <v>2.4253442653207333</v>
      </c>
      <c r="K73" s="270">
        <f t="shared" si="4"/>
        <v>97.09560820777226</v>
      </c>
      <c r="L73" s="246"/>
      <c r="P73" s="247"/>
    </row>
    <row r="74" spans="1:16" ht="64.5" customHeight="1">
      <c r="A74" s="243">
        <v>59</v>
      </c>
      <c r="B74" s="249" t="s">
        <v>301</v>
      </c>
      <c r="C74" s="250">
        <f>'De Para Fiocruz'!H23</f>
        <v>31303819</v>
      </c>
      <c r="D74" s="250">
        <f>'De Para Fiocruz'!I23</f>
        <v>34794500</v>
      </c>
      <c r="E74" s="250">
        <f>'De Para Fiocruz'!J23</f>
        <v>1911909.02</v>
      </c>
      <c r="F74" s="250">
        <f>'De Para Fiocruz'!K23</f>
        <v>1869354.56</v>
      </c>
      <c r="G74" s="250">
        <f aca="true" t="shared" si="12" ref="G74:G81">E74-F74</f>
        <v>42554.45999999996</v>
      </c>
      <c r="H74" s="250">
        <f aca="true" t="shared" si="13" ref="H74:H81">D74-E74</f>
        <v>32882590.98</v>
      </c>
      <c r="I74" s="251">
        <f t="shared" si="2"/>
        <v>5.494859877279455</v>
      </c>
      <c r="J74" s="251">
        <f t="shared" si="3"/>
        <v>5.372557616864735</v>
      </c>
      <c r="K74" s="252">
        <f t="shared" si="4"/>
        <v>94.50514012272055</v>
      </c>
      <c r="L74" s="246"/>
      <c r="P74" s="247"/>
    </row>
    <row r="75" spans="1:16" ht="64.5" customHeight="1">
      <c r="A75" s="248">
        <v>60</v>
      </c>
      <c r="B75" s="249" t="s">
        <v>626</v>
      </c>
      <c r="C75" s="250">
        <f>'De Para Fiocruz'!H27</f>
        <v>15501884</v>
      </c>
      <c r="D75" s="250">
        <f>'De Para Fiocruz'!I27</f>
        <v>17781600</v>
      </c>
      <c r="E75" s="250">
        <f>'De Para Fiocruz'!J27</f>
        <v>821500.19</v>
      </c>
      <c r="F75" s="250">
        <f>'De Para Fiocruz'!K27</f>
        <v>364807.25</v>
      </c>
      <c r="G75" s="250">
        <f t="shared" si="12"/>
        <v>456692.93999999994</v>
      </c>
      <c r="H75" s="250">
        <f t="shared" si="13"/>
        <v>16960099.81</v>
      </c>
      <c r="I75" s="251">
        <f t="shared" si="2"/>
        <v>4.619945280514689</v>
      </c>
      <c r="J75" s="251">
        <f t="shared" si="3"/>
        <v>2.0515996873172266</v>
      </c>
      <c r="K75" s="252">
        <f t="shared" si="4"/>
        <v>95.3800547194853</v>
      </c>
      <c r="L75" s="246"/>
      <c r="P75" s="247"/>
    </row>
    <row r="76" spans="1:16" ht="64.5" customHeight="1">
      <c r="A76" s="248">
        <v>61</v>
      </c>
      <c r="B76" s="249" t="s">
        <v>1000</v>
      </c>
      <c r="C76" s="250">
        <f>'De Para Fiocruz'!H30</f>
        <v>15380810</v>
      </c>
      <c r="D76" s="250">
        <f>'De Para Fiocruz'!I30</f>
        <v>14204300</v>
      </c>
      <c r="E76" s="250">
        <f>'De Para Fiocruz'!J30</f>
        <v>153306.87</v>
      </c>
      <c r="F76" s="250">
        <f>'De Para Fiocruz'!K30</f>
        <v>153306.87</v>
      </c>
      <c r="G76" s="250">
        <f t="shared" si="12"/>
        <v>0</v>
      </c>
      <c r="H76" s="250">
        <f t="shared" si="13"/>
        <v>14050993.13</v>
      </c>
      <c r="I76" s="251">
        <f t="shared" si="2"/>
        <v>1.0792990150869806</v>
      </c>
      <c r="J76" s="251">
        <f t="shared" si="3"/>
        <v>1.0792990150869806</v>
      </c>
      <c r="K76" s="252">
        <f t="shared" si="4"/>
        <v>98.92070098491303</v>
      </c>
      <c r="L76" s="246"/>
      <c r="P76" s="247"/>
    </row>
    <row r="77" spans="1:16" ht="64.5" customHeight="1">
      <c r="A77" s="243">
        <v>62</v>
      </c>
      <c r="B77" s="249" t="s">
        <v>1001</v>
      </c>
      <c r="C77" s="250">
        <f>'De Para Fiocruz'!H32</f>
        <v>10999907</v>
      </c>
      <c r="D77" s="250">
        <f>'De Para Fiocruz'!I32</f>
        <v>20000000</v>
      </c>
      <c r="E77" s="250">
        <f>'De Para Fiocruz'!J32</f>
        <v>0</v>
      </c>
      <c r="F77" s="250">
        <f>'De Para Fiocruz'!K32</f>
        <v>0</v>
      </c>
      <c r="G77" s="250">
        <f t="shared" si="12"/>
        <v>0</v>
      </c>
      <c r="H77" s="250">
        <f t="shared" si="13"/>
        <v>20000000</v>
      </c>
      <c r="I77" s="251">
        <f t="shared" si="2"/>
        <v>0</v>
      </c>
      <c r="J77" s="251">
        <f t="shared" si="3"/>
        <v>0</v>
      </c>
      <c r="K77" s="252">
        <f t="shared" si="4"/>
        <v>100</v>
      </c>
      <c r="L77" s="246"/>
      <c r="P77" s="247"/>
    </row>
    <row r="78" spans="1:16" ht="64.5" customHeight="1">
      <c r="A78" s="248">
        <v>63</v>
      </c>
      <c r="B78" s="249" t="s">
        <v>672</v>
      </c>
      <c r="C78" s="250">
        <f>'De Para Fiocruz'!H34</f>
        <v>19449801</v>
      </c>
      <c r="D78" s="250">
        <f>'De Para Fiocruz'!I34</f>
        <v>35620000</v>
      </c>
      <c r="E78" s="250">
        <f>'De Para Fiocruz'!J34</f>
        <v>51481.3</v>
      </c>
      <c r="F78" s="250">
        <f>'De Para Fiocruz'!K34</f>
        <v>49681.3</v>
      </c>
      <c r="G78" s="250">
        <f t="shared" si="12"/>
        <v>1800</v>
      </c>
      <c r="H78" s="250">
        <f t="shared" si="13"/>
        <v>35568518.7</v>
      </c>
      <c r="I78" s="251">
        <f t="shared" si="2"/>
        <v>0.14452919708029197</v>
      </c>
      <c r="J78" s="251">
        <f t="shared" si="3"/>
        <v>0.1394758562605278</v>
      </c>
      <c r="K78" s="252">
        <f t="shared" si="4"/>
        <v>99.85547080291971</v>
      </c>
      <c r="L78" s="246"/>
      <c r="P78" s="247"/>
    </row>
    <row r="79" spans="1:16" ht="64.5" customHeight="1">
      <c r="A79" s="248">
        <v>64</v>
      </c>
      <c r="B79" s="249" t="s">
        <v>673</v>
      </c>
      <c r="C79" s="250">
        <f>'De Para Fiocruz'!H37</f>
        <v>48956889</v>
      </c>
      <c r="D79" s="250">
        <f>'De Para Fiocruz'!I37</f>
        <v>54185500</v>
      </c>
      <c r="E79" s="250">
        <f>'De Para Fiocruz'!J37</f>
        <v>1682336.66</v>
      </c>
      <c r="F79" s="250">
        <f>'De Para Fiocruz'!K37</f>
        <v>1255288.7399999998</v>
      </c>
      <c r="G79" s="250">
        <f t="shared" si="12"/>
        <v>427047.92000000016</v>
      </c>
      <c r="H79" s="250">
        <f t="shared" si="13"/>
        <v>52503163.34</v>
      </c>
      <c r="I79" s="251">
        <f t="shared" si="2"/>
        <v>3.1047727897684805</v>
      </c>
      <c r="J79" s="251">
        <f t="shared" si="3"/>
        <v>2.3166506537726876</v>
      </c>
      <c r="K79" s="252">
        <f t="shared" si="4"/>
        <v>96.89522721023152</v>
      </c>
      <c r="L79" s="246"/>
      <c r="P79" s="247"/>
    </row>
    <row r="80" spans="1:16" ht="64.5" customHeight="1">
      <c r="A80" s="243">
        <v>65</v>
      </c>
      <c r="B80" s="249" t="s">
        <v>321</v>
      </c>
      <c r="C80" s="250">
        <f>'De Para Fiocruz'!H48</f>
        <v>9897977</v>
      </c>
      <c r="D80" s="250">
        <f>'De Para Fiocruz'!I48</f>
        <v>10917300</v>
      </c>
      <c r="E80" s="250">
        <f>'De Para Fiocruz'!J48</f>
        <v>336162.89</v>
      </c>
      <c r="F80" s="250">
        <f>'De Para Fiocruz'!K48</f>
        <v>310884.06</v>
      </c>
      <c r="G80" s="250">
        <f t="shared" si="12"/>
        <v>25278.830000000016</v>
      </c>
      <c r="H80" s="250">
        <f t="shared" si="13"/>
        <v>10581137.11</v>
      </c>
      <c r="I80" s="251">
        <f t="shared" si="2"/>
        <v>3.079176078334387</v>
      </c>
      <c r="J80" s="251">
        <f t="shared" si="3"/>
        <v>2.8476277101481133</v>
      </c>
      <c r="K80" s="252">
        <f t="shared" si="4"/>
        <v>96.9208239216656</v>
      </c>
      <c r="L80" s="246"/>
      <c r="P80" s="247"/>
    </row>
    <row r="81" spans="1:16" ht="64.5" customHeight="1">
      <c r="A81" s="248">
        <v>66</v>
      </c>
      <c r="B81" s="249" t="s">
        <v>620</v>
      </c>
      <c r="C81" s="250">
        <f>'De Para Fiocruz'!H50</f>
        <v>5937600</v>
      </c>
      <c r="D81" s="250">
        <f>'De Para Fiocruz'!I50</f>
        <v>7840000</v>
      </c>
      <c r="E81" s="250">
        <f>'De Para Fiocruz'!J50</f>
        <v>554532.66</v>
      </c>
      <c r="F81" s="250">
        <f>'De Para Fiocruz'!K50</f>
        <v>542361.1299999999</v>
      </c>
      <c r="G81" s="250">
        <f t="shared" si="12"/>
        <v>12171.530000000144</v>
      </c>
      <c r="H81" s="250">
        <f t="shared" si="13"/>
        <v>7285467.34</v>
      </c>
      <c r="I81" s="251">
        <f t="shared" si="2"/>
        <v>7.073120663265307</v>
      </c>
      <c r="J81" s="251">
        <f t="shared" si="3"/>
        <v>6.9178715561224475</v>
      </c>
      <c r="K81" s="252">
        <f t="shared" si="4"/>
        <v>92.92687933673469</v>
      </c>
      <c r="L81" s="246"/>
      <c r="P81" s="247"/>
    </row>
    <row r="82" spans="1:16" ht="64.5" customHeight="1">
      <c r="A82" s="248">
        <v>67</v>
      </c>
      <c r="B82" s="249" t="s">
        <v>621</v>
      </c>
      <c r="C82" s="250">
        <f>'De Para Fiocruz'!H54</f>
        <v>4518800</v>
      </c>
      <c r="D82" s="250">
        <f>'De Para Fiocruz'!I54</f>
        <v>5712100</v>
      </c>
      <c r="E82" s="250">
        <f>'De Para Fiocruz'!J54</f>
        <v>342726</v>
      </c>
      <c r="F82" s="250">
        <f>'De Para Fiocruz'!K54</f>
        <v>342726</v>
      </c>
      <c r="G82" s="250">
        <f>'De Para Fiocruz'!L54</f>
        <v>0</v>
      </c>
      <c r="H82" s="250">
        <f>'De Para Fiocruz'!M54</f>
        <v>5369374</v>
      </c>
      <c r="I82" s="251">
        <f>E82/D82%</f>
        <v>6</v>
      </c>
      <c r="J82" s="251">
        <f>F82/D82%</f>
        <v>6</v>
      </c>
      <c r="K82" s="252">
        <f>H82/D82%</f>
        <v>94</v>
      </c>
      <c r="L82" s="246"/>
      <c r="P82" s="247"/>
    </row>
    <row r="83" spans="1:16" ht="64.5" customHeight="1">
      <c r="A83" s="248">
        <v>68</v>
      </c>
      <c r="B83" s="249" t="s">
        <v>622</v>
      </c>
      <c r="C83" s="250">
        <f>'De Para Fiocruz'!H56</f>
        <v>0</v>
      </c>
      <c r="D83" s="250">
        <f>'De Para Fiocruz'!I56</f>
        <v>500000</v>
      </c>
      <c r="E83" s="250">
        <f>'De Para Fiocruz'!J56</f>
        <v>0</v>
      </c>
      <c r="F83" s="250">
        <f>'De Para Fiocruz'!K56</f>
        <v>0</v>
      </c>
      <c r="G83" s="250">
        <f>'De Para Fiocruz'!L56</f>
        <v>0</v>
      </c>
      <c r="H83" s="250">
        <f>'De Para Fiocruz'!M56</f>
        <v>500000</v>
      </c>
      <c r="I83" s="251">
        <f t="shared" si="2"/>
        <v>0</v>
      </c>
      <c r="J83" s="251">
        <f t="shared" si="3"/>
        <v>0</v>
      </c>
      <c r="K83" s="252">
        <f t="shared" si="4"/>
        <v>100</v>
      </c>
      <c r="L83" s="246"/>
      <c r="P83" s="247"/>
    </row>
    <row r="84" spans="1:18" ht="64.5" customHeight="1">
      <c r="A84" s="273">
        <v>69</v>
      </c>
      <c r="B84" s="253" t="s">
        <v>674</v>
      </c>
      <c r="C84" s="245">
        <f aca="true" t="shared" si="14" ref="C84:H84">SUM(C85:C89)</f>
        <v>43859987</v>
      </c>
      <c r="D84" s="245">
        <f t="shared" si="14"/>
        <v>50365600</v>
      </c>
      <c r="E84" s="245">
        <f t="shared" si="14"/>
        <v>2598351.85</v>
      </c>
      <c r="F84" s="245">
        <f t="shared" si="14"/>
        <v>884708.86</v>
      </c>
      <c r="G84" s="245">
        <f t="shared" si="14"/>
        <v>1713642.9899999998</v>
      </c>
      <c r="H84" s="245">
        <f t="shared" si="14"/>
        <v>47767248.15</v>
      </c>
      <c r="I84" s="269">
        <f t="shared" si="2"/>
        <v>5.158981229251712</v>
      </c>
      <c r="J84" s="269">
        <f t="shared" si="3"/>
        <v>1.7565736534460028</v>
      </c>
      <c r="K84" s="270">
        <f t="shared" si="4"/>
        <v>94.84101877074829</v>
      </c>
      <c r="L84" s="246"/>
      <c r="P84" s="247"/>
      <c r="Q84" s="255"/>
      <c r="R84" s="255"/>
    </row>
    <row r="85" spans="1:18" ht="64.5" customHeight="1">
      <c r="A85" s="248">
        <v>70</v>
      </c>
      <c r="B85" s="249" t="s">
        <v>301</v>
      </c>
      <c r="C85" s="250">
        <f>'De Para Anss '!H18</f>
        <v>18087073</v>
      </c>
      <c r="D85" s="250">
        <f>'De Para Anss '!I18</f>
        <v>25070000</v>
      </c>
      <c r="E85" s="250">
        <f>'De Para Anss '!J18</f>
        <v>1562545</v>
      </c>
      <c r="F85" s="250">
        <f>'De Para Anss '!K18</f>
        <v>509409.07</v>
      </c>
      <c r="G85" s="250">
        <f>E85-F85</f>
        <v>1053135.93</v>
      </c>
      <c r="H85" s="250">
        <f>D85-E85</f>
        <v>23507455</v>
      </c>
      <c r="I85" s="251">
        <f aca="true" t="shared" si="15" ref="I85:I99">E85/D85%</f>
        <v>6.232728360590347</v>
      </c>
      <c r="J85" s="251">
        <f aca="true" t="shared" si="16" ref="J85:J99">F85/D85%</f>
        <v>2.0319468288791382</v>
      </c>
      <c r="K85" s="252">
        <f aca="true" t="shared" si="17" ref="K85:K99">H85/D85%</f>
        <v>93.76727163940966</v>
      </c>
      <c r="L85" s="246"/>
      <c r="P85" s="247"/>
      <c r="Q85" s="256"/>
      <c r="R85" s="256"/>
    </row>
    <row r="86" spans="1:18" ht="64.5" customHeight="1">
      <c r="A86" s="243">
        <v>71</v>
      </c>
      <c r="B86" s="249" t="s">
        <v>675</v>
      </c>
      <c r="C86" s="250">
        <f>'De Para Anss '!H23</f>
        <v>23789717</v>
      </c>
      <c r="D86" s="250">
        <f>'De Para Anss '!I23</f>
        <v>20920000</v>
      </c>
      <c r="E86" s="250">
        <f>'De Para Anss '!J23</f>
        <v>544714.85</v>
      </c>
      <c r="F86" s="250">
        <f>'De Para Anss '!K23</f>
        <v>331460.91</v>
      </c>
      <c r="G86" s="250">
        <f>E86-F86</f>
        <v>213253.94</v>
      </c>
      <c r="H86" s="250">
        <f>D86-E86</f>
        <v>20375285.15</v>
      </c>
      <c r="I86" s="251">
        <f t="shared" si="15"/>
        <v>2.6037994741873804</v>
      </c>
      <c r="J86" s="251">
        <f t="shared" si="16"/>
        <v>1.5844211759082216</v>
      </c>
      <c r="K86" s="252">
        <f t="shared" si="17"/>
        <v>97.39620052581262</v>
      </c>
      <c r="L86" s="246"/>
      <c r="P86" s="247"/>
      <c r="Q86" s="256"/>
      <c r="R86" s="256"/>
    </row>
    <row r="87" spans="1:18" ht="64.5" customHeight="1">
      <c r="A87" s="248">
        <v>72</v>
      </c>
      <c r="B87" s="249" t="s">
        <v>321</v>
      </c>
      <c r="C87" s="250">
        <f>'De Para Anss '!H27</f>
        <v>1346831</v>
      </c>
      <c r="D87" s="250">
        <f>'De Para Anss '!I27</f>
        <v>2300000</v>
      </c>
      <c r="E87" s="250">
        <f>'De Para Anss '!J27</f>
        <v>0</v>
      </c>
      <c r="F87" s="250">
        <f>'De Para Anss '!K27</f>
        <v>0</v>
      </c>
      <c r="G87" s="250">
        <f>E87-F87</f>
        <v>0</v>
      </c>
      <c r="H87" s="250">
        <f>D87-E87</f>
        <v>2300000</v>
      </c>
      <c r="I87" s="251">
        <f t="shared" si="15"/>
        <v>0</v>
      </c>
      <c r="J87" s="251">
        <f t="shared" si="16"/>
        <v>0</v>
      </c>
      <c r="K87" s="252">
        <f t="shared" si="17"/>
        <v>100</v>
      </c>
      <c r="L87" s="246"/>
      <c r="P87" s="247"/>
      <c r="Q87" s="256"/>
      <c r="R87" s="256"/>
    </row>
    <row r="88" spans="1:18" ht="64.5" customHeight="1">
      <c r="A88" s="248">
        <v>73</v>
      </c>
      <c r="B88" s="249" t="s">
        <v>620</v>
      </c>
      <c r="C88" s="250">
        <f>'De Para Anss '!H29</f>
        <v>636366</v>
      </c>
      <c r="D88" s="250">
        <f>'De Para Anss '!I29</f>
        <v>1244000</v>
      </c>
      <c r="E88" s="250">
        <f>'De Para Anss '!J29</f>
        <v>491092</v>
      </c>
      <c r="F88" s="250">
        <f>'De Para Anss '!K29</f>
        <v>43838.88</v>
      </c>
      <c r="G88" s="250">
        <f>E88-F88</f>
        <v>447253.12</v>
      </c>
      <c r="H88" s="250">
        <f>D88-E88</f>
        <v>752908</v>
      </c>
      <c r="I88" s="251">
        <f t="shared" si="15"/>
        <v>39.47684887459807</v>
      </c>
      <c r="J88" s="251">
        <f t="shared" si="16"/>
        <v>3.5240257234726684</v>
      </c>
      <c r="K88" s="252">
        <f t="shared" si="17"/>
        <v>60.52315112540193</v>
      </c>
      <c r="L88" s="246"/>
      <c r="P88" s="247"/>
      <c r="Q88" s="256"/>
      <c r="R88" s="256"/>
    </row>
    <row r="89" spans="1:18" ht="64.5" customHeight="1">
      <c r="A89" s="243">
        <v>74</v>
      </c>
      <c r="B89" s="257" t="s">
        <v>621</v>
      </c>
      <c r="C89" s="250">
        <f>'De Para Anss '!H33</f>
        <v>0</v>
      </c>
      <c r="D89" s="250">
        <f>'De Para Anss '!I33</f>
        <v>831600</v>
      </c>
      <c r="E89" s="250">
        <f>'De Para Anss '!J33</f>
        <v>0</v>
      </c>
      <c r="F89" s="250">
        <f>'De Para Anss '!K33</f>
        <v>0</v>
      </c>
      <c r="G89" s="250">
        <f>E89-F89</f>
        <v>0</v>
      </c>
      <c r="H89" s="250">
        <f>D89-E89</f>
        <v>831600</v>
      </c>
      <c r="I89" s="258">
        <f t="shared" si="15"/>
        <v>0</v>
      </c>
      <c r="J89" s="258">
        <f t="shared" si="16"/>
        <v>0</v>
      </c>
      <c r="K89" s="272">
        <f t="shared" si="17"/>
        <v>100</v>
      </c>
      <c r="L89" s="246"/>
      <c r="P89" s="247"/>
      <c r="Q89" s="256"/>
      <c r="R89" s="256"/>
    </row>
    <row r="90" spans="1:18" ht="64.5" customHeight="1">
      <c r="A90" s="273">
        <v>75</v>
      </c>
      <c r="B90" s="253" t="s">
        <v>170</v>
      </c>
      <c r="C90" s="245">
        <f aca="true" t="shared" si="18" ref="C90:H90">SUM(C91:C92)</f>
        <v>269500000</v>
      </c>
      <c r="D90" s="245">
        <f t="shared" si="18"/>
        <v>264452000</v>
      </c>
      <c r="E90" s="245">
        <f t="shared" si="18"/>
        <v>38675636.97</v>
      </c>
      <c r="F90" s="245">
        <f t="shared" si="18"/>
        <v>32210968.62</v>
      </c>
      <c r="G90" s="245">
        <f t="shared" si="18"/>
        <v>6464668.349999997</v>
      </c>
      <c r="H90" s="245">
        <f t="shared" si="18"/>
        <v>225776363.03</v>
      </c>
      <c r="I90" s="269">
        <f t="shared" si="15"/>
        <v>14.624823018922148</v>
      </c>
      <c r="J90" s="269">
        <f t="shared" si="16"/>
        <v>12.180270377989201</v>
      </c>
      <c r="K90" s="270">
        <f t="shared" si="17"/>
        <v>85.37517698107786</v>
      </c>
      <c r="L90" s="246"/>
      <c r="P90" s="247"/>
      <c r="Q90" s="256"/>
      <c r="R90" s="256"/>
    </row>
    <row r="91" spans="1:18" ht="64.5" customHeight="1">
      <c r="A91" s="248">
        <v>76</v>
      </c>
      <c r="B91" s="249" t="s">
        <v>841</v>
      </c>
      <c r="C91" s="250">
        <f>'De Para GHC'!H23</f>
        <v>0</v>
      </c>
      <c r="D91" s="250">
        <f>'De Para GHC'!I23</f>
        <v>5452000</v>
      </c>
      <c r="E91" s="250">
        <f>'De Para GHC'!J23</f>
        <v>528.87</v>
      </c>
      <c r="F91" s="250">
        <f>'De Para GHC'!K23</f>
        <v>528.73</v>
      </c>
      <c r="G91" s="250">
        <f>'De Para GHC'!L23</f>
        <v>0.13999999999998636</v>
      </c>
      <c r="H91" s="250">
        <f>'De Para GHC'!M23</f>
        <v>5451471.13</v>
      </c>
      <c r="I91" s="251">
        <f>E91/D91%</f>
        <v>0.009700476889214967</v>
      </c>
      <c r="J91" s="251">
        <f>F91/D91%</f>
        <v>0.009697909024211299</v>
      </c>
      <c r="K91" s="252">
        <f>H91/D91%</f>
        <v>99.99029952311078</v>
      </c>
      <c r="L91" s="246"/>
      <c r="P91" s="247"/>
      <c r="Q91" s="256"/>
      <c r="R91" s="256"/>
    </row>
    <row r="92" spans="1:18" ht="64.5" customHeight="1" thickBot="1">
      <c r="A92" s="243">
        <v>77</v>
      </c>
      <c r="B92" s="249" t="s">
        <v>109</v>
      </c>
      <c r="C92" s="250">
        <v>269500000</v>
      </c>
      <c r="D92" s="250">
        <f>'De Para GHC'!I19</f>
        <v>259000000</v>
      </c>
      <c r="E92" s="250">
        <f>'De Para GHC'!J19</f>
        <v>38675108.1</v>
      </c>
      <c r="F92" s="250">
        <f>'De Para GHC'!K19</f>
        <v>32210439.89</v>
      </c>
      <c r="G92" s="250">
        <f>'De Para GHC'!L19</f>
        <v>6464668.209999997</v>
      </c>
      <c r="H92" s="250">
        <f>'De Para GHC'!M19</f>
        <v>220324891.9</v>
      </c>
      <c r="I92" s="251">
        <f>E92/D92%</f>
        <v>14.93247416988417</v>
      </c>
      <c r="J92" s="251">
        <f>F92/D92%</f>
        <v>12.436463277992278</v>
      </c>
      <c r="K92" s="252">
        <f>H92/D92%</f>
        <v>85.06752583011583</v>
      </c>
      <c r="L92" s="246"/>
      <c r="P92" s="247"/>
      <c r="Q92" s="256"/>
      <c r="R92" s="256"/>
    </row>
    <row r="93" spans="1:18" ht="64.5" customHeight="1" thickBot="1">
      <c r="A93" s="323" t="s">
        <v>676</v>
      </c>
      <c r="B93" s="324"/>
      <c r="C93" s="259">
        <f>(C20+C53+C59+C73+C84+C90)-C22-C66-'De Para Fundo'!H167</f>
        <v>21762917939</v>
      </c>
      <c r="D93" s="259">
        <f>(D20+D53+D59+D73+D84+D90)-D22-D66-'De Para Fundo'!I167</f>
        <v>24374843065</v>
      </c>
      <c r="E93" s="259">
        <f>(E20+E53+E59+E73+E84+E90)-E22-E66-'De Para Fundo'!J167</f>
        <v>2318301017.41</v>
      </c>
      <c r="F93" s="259">
        <f>(F20+F53+F59+F73+F84+F90)-F22-F66-'De Para Fundo'!K167</f>
        <v>1250205632.1699998</v>
      </c>
      <c r="G93" s="259">
        <f>(G20+G53+G59+G73+G84+G90)-G22-G66-'De Para Fundo'!L167</f>
        <v>1068095385.24</v>
      </c>
      <c r="H93" s="259">
        <f>(H20+H53+H59+H73+H84+H90)-H22-H66-'De Para Fundo'!M167</f>
        <v>22056542047.59</v>
      </c>
      <c r="I93" s="271">
        <f t="shared" si="15"/>
        <v>9.51103976845235</v>
      </c>
      <c r="J93" s="271">
        <f t="shared" si="16"/>
        <v>5.129081770233747</v>
      </c>
      <c r="K93" s="271">
        <f t="shared" si="17"/>
        <v>90.48896023154765</v>
      </c>
      <c r="L93" s="260"/>
      <c r="P93" s="247"/>
      <c r="Q93" s="261"/>
      <c r="R93" s="261"/>
    </row>
    <row r="94" spans="1:18" ht="64.5" customHeight="1" thickBot="1">
      <c r="A94" s="323" t="s">
        <v>677</v>
      </c>
      <c r="B94" s="324"/>
      <c r="C94" s="259">
        <f aca="true" t="shared" si="19" ref="C94:H94">SUM(C17)</f>
        <v>2973924597</v>
      </c>
      <c r="D94" s="259">
        <f t="shared" si="19"/>
        <v>3124752104</v>
      </c>
      <c r="E94" s="259">
        <f t="shared" si="19"/>
        <v>514621183.71000016</v>
      </c>
      <c r="F94" s="259">
        <f t="shared" si="19"/>
        <v>272589409.59</v>
      </c>
      <c r="G94" s="259">
        <f t="shared" si="19"/>
        <v>242031774.11999997</v>
      </c>
      <c r="H94" s="259">
        <f t="shared" si="19"/>
        <v>2610130920.2899995</v>
      </c>
      <c r="I94" s="271">
        <f t="shared" si="15"/>
        <v>16.46918432509359</v>
      </c>
      <c r="J94" s="271">
        <f t="shared" si="16"/>
        <v>8.723553117735575</v>
      </c>
      <c r="K94" s="271">
        <f t="shared" si="17"/>
        <v>83.5308156749064</v>
      </c>
      <c r="L94" s="260"/>
      <c r="P94" s="247"/>
      <c r="Q94" s="261"/>
      <c r="R94" s="261"/>
    </row>
    <row r="95" spans="1:18" ht="64.5" customHeight="1" thickBot="1">
      <c r="A95" s="323" t="s">
        <v>678</v>
      </c>
      <c r="B95" s="324"/>
      <c r="C95" s="259">
        <f aca="true" t="shared" si="20" ref="C95:H95">SUM(C93:C94)</f>
        <v>24736842536</v>
      </c>
      <c r="D95" s="259">
        <f t="shared" si="20"/>
        <v>27499595169</v>
      </c>
      <c r="E95" s="259">
        <f t="shared" si="20"/>
        <v>2832922201.12</v>
      </c>
      <c r="F95" s="259">
        <f t="shared" si="20"/>
        <v>1522795041.7599998</v>
      </c>
      <c r="G95" s="259">
        <f t="shared" si="20"/>
        <v>1310127159.36</v>
      </c>
      <c r="H95" s="259">
        <f t="shared" si="20"/>
        <v>24666672967.88</v>
      </c>
      <c r="I95" s="271">
        <f t="shared" si="15"/>
        <v>10.30168692924441</v>
      </c>
      <c r="J95" s="271">
        <f t="shared" si="16"/>
        <v>5.537518033998662</v>
      </c>
      <c r="K95" s="271">
        <f t="shared" si="17"/>
        <v>89.69831307075559</v>
      </c>
      <c r="L95" s="260"/>
      <c r="P95" s="247"/>
      <c r="Q95" s="261"/>
      <c r="R95" s="261"/>
    </row>
    <row r="96" spans="1:18" ht="64.5" customHeight="1" thickBot="1">
      <c r="A96" s="323" t="s">
        <v>679</v>
      </c>
      <c r="B96" s="324"/>
      <c r="C96" s="259">
        <f>C22+C66+'De Para Fundo'!H167</f>
        <v>693092422</v>
      </c>
      <c r="D96" s="259">
        <f>D22+D66+'De Para Fundo'!I167</f>
        <v>528027849</v>
      </c>
      <c r="E96" s="259">
        <f>E22+E66+'De Para Fundo'!J167</f>
        <v>21941566.25</v>
      </c>
      <c r="F96" s="259">
        <f>F22+F66+'De Para Fundo'!K167</f>
        <v>21941451.53</v>
      </c>
      <c r="G96" s="259">
        <f>G22+G66+'De Para Fundo'!L167</f>
        <v>114.7199999988079</v>
      </c>
      <c r="H96" s="259">
        <f>H22+H66+'De Para Fundo'!M167</f>
        <v>506086282.75</v>
      </c>
      <c r="I96" s="271">
        <f t="shared" si="15"/>
        <v>4.155380495849566</v>
      </c>
      <c r="J96" s="271">
        <f t="shared" si="16"/>
        <v>4.155358769722769</v>
      </c>
      <c r="K96" s="271">
        <f t="shared" si="17"/>
        <v>95.84461950415043</v>
      </c>
      <c r="L96" s="260"/>
      <c r="P96" s="247"/>
      <c r="Q96" s="261"/>
      <c r="R96" s="261"/>
    </row>
    <row r="97" spans="1:18" ht="64.5" customHeight="1" thickBot="1">
      <c r="A97" s="323" t="s">
        <v>110</v>
      </c>
      <c r="B97" s="324"/>
      <c r="C97" s="259">
        <f aca="true" t="shared" si="21" ref="C97:H98">C18</f>
        <v>2492959309</v>
      </c>
      <c r="D97" s="259">
        <f t="shared" si="21"/>
        <v>2300168358</v>
      </c>
      <c r="E97" s="259">
        <f t="shared" si="21"/>
        <v>237916381.24</v>
      </c>
      <c r="F97" s="259">
        <f t="shared" si="21"/>
        <v>202634222.35999998</v>
      </c>
      <c r="G97" s="259">
        <f t="shared" si="21"/>
        <v>35282158.880000025</v>
      </c>
      <c r="H97" s="259">
        <f t="shared" si="21"/>
        <v>2062251976.76</v>
      </c>
      <c r="I97" s="271">
        <f>E97/D97%</f>
        <v>10.343433358368111</v>
      </c>
      <c r="J97" s="271">
        <f>F97/D97%</f>
        <v>8.809538730294976</v>
      </c>
      <c r="K97" s="271">
        <f>H97/D97%</f>
        <v>89.6565666416319</v>
      </c>
      <c r="L97" s="260"/>
      <c r="P97" s="247"/>
      <c r="Q97" s="261"/>
      <c r="R97" s="261"/>
    </row>
    <row r="98" spans="1:18" ht="64.5" customHeight="1" thickBot="1">
      <c r="A98" s="323" t="s">
        <v>842</v>
      </c>
      <c r="B98" s="324"/>
      <c r="C98" s="259">
        <f t="shared" si="21"/>
        <v>370436355</v>
      </c>
      <c r="D98" s="259">
        <f t="shared" si="21"/>
        <v>514192948</v>
      </c>
      <c r="E98" s="259">
        <f t="shared" si="21"/>
        <v>2395066.89</v>
      </c>
      <c r="F98" s="259">
        <f t="shared" si="21"/>
        <v>2395066.89</v>
      </c>
      <c r="G98" s="259">
        <f t="shared" si="21"/>
        <v>0</v>
      </c>
      <c r="H98" s="259">
        <f t="shared" si="21"/>
        <v>511797881.11</v>
      </c>
      <c r="I98" s="271">
        <f>E98/D98%</f>
        <v>0.46579146978110636</v>
      </c>
      <c r="J98" s="271">
        <f>F98/D98%</f>
        <v>0.46579146978110636</v>
      </c>
      <c r="K98" s="271">
        <f>H98/D98%</f>
        <v>99.53420853021889</v>
      </c>
      <c r="L98" s="260"/>
      <c r="P98" s="247"/>
      <c r="Q98" s="261"/>
      <c r="R98" s="261"/>
    </row>
    <row r="99" spans="1:16" ht="64.5" customHeight="1" thickBot="1">
      <c r="A99" s="325" t="s">
        <v>680</v>
      </c>
      <c r="B99" s="326"/>
      <c r="C99" s="259">
        <f aca="true" t="shared" si="22" ref="C99:H99">SUM(C95:C96)+C18+C19</f>
        <v>28293330622</v>
      </c>
      <c r="D99" s="259">
        <f t="shared" si="22"/>
        <v>30841984324</v>
      </c>
      <c r="E99" s="259">
        <f t="shared" si="22"/>
        <v>3095175215.4999995</v>
      </c>
      <c r="F99" s="259">
        <f t="shared" si="22"/>
        <v>1749765782.5399997</v>
      </c>
      <c r="G99" s="259">
        <f t="shared" si="22"/>
        <v>1345409432.96</v>
      </c>
      <c r="H99" s="259">
        <f t="shared" si="22"/>
        <v>27746809108.5</v>
      </c>
      <c r="I99" s="271">
        <f t="shared" si="15"/>
        <v>10.03559039193032</v>
      </c>
      <c r="J99" s="271">
        <f t="shared" si="16"/>
        <v>5.6733242717408485</v>
      </c>
      <c r="K99" s="271">
        <f t="shared" si="17"/>
        <v>89.96440960806967</v>
      </c>
      <c r="L99" s="260"/>
      <c r="P99" s="247"/>
    </row>
    <row r="100" spans="1:11" ht="48.75" customHeight="1">
      <c r="A100" s="262"/>
      <c r="B100" s="263"/>
      <c r="C100" s="263"/>
      <c r="D100" s="264"/>
      <c r="E100" s="264"/>
      <c r="F100" s="265"/>
      <c r="G100" s="266"/>
      <c r="H100" s="214"/>
      <c r="I100" s="214"/>
      <c r="J100" s="214"/>
      <c r="K100" s="214"/>
    </row>
    <row r="101" spans="1:11" ht="50.25">
      <c r="A101" s="262"/>
      <c r="B101" s="214"/>
      <c r="C101" s="214"/>
      <c r="D101" s="264"/>
      <c r="E101" s="264"/>
      <c r="F101" s="278"/>
      <c r="G101" s="267"/>
      <c r="H101" s="214"/>
      <c r="I101" s="214"/>
      <c r="J101" s="214"/>
      <c r="K101" s="214"/>
    </row>
    <row r="102" spans="1:11" ht="50.25">
      <c r="A102" s="262"/>
      <c r="B102" s="214"/>
      <c r="C102" s="214"/>
      <c r="D102" s="214"/>
      <c r="E102" s="214"/>
      <c r="F102" s="268"/>
      <c r="G102" s="267"/>
      <c r="H102" s="265"/>
      <c r="I102" s="214"/>
      <c r="J102" s="214"/>
      <c r="K102" s="214"/>
    </row>
    <row r="103" spans="1:11" ht="23.25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</row>
    <row r="104" spans="1:11" ht="23.25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</row>
    <row r="105" spans="1:11" ht="23.25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</row>
    <row r="106" spans="1:11" ht="23.25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</row>
    <row r="107" spans="1:11" ht="23.25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</row>
    <row r="108" spans="1:11" ht="23.25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</row>
    <row r="109" spans="1:11" ht="23.25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</row>
    <row r="110" spans="1:11" ht="23.25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</row>
    <row r="111" spans="1:11" ht="23.25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</row>
    <row r="112" spans="1:11" ht="23.25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</row>
    <row r="113" spans="1:11" ht="23.2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</row>
    <row r="114" spans="1:11" ht="23.25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</row>
    <row r="115" spans="1:11" ht="23.2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</row>
    <row r="116" spans="1:11" ht="23.2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</row>
    <row r="117" spans="1:11" ht="23.2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</row>
    <row r="118" spans="1:11" ht="23.2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</row>
    <row r="119" spans="1:11" ht="23.2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</row>
    <row r="120" spans="1:11" ht="23.2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23.2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  <row r="122" spans="1:11" ht="23.2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23.2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  <row r="124" spans="1:11" ht="23.2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</row>
    <row r="125" spans="1:11" ht="23.2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</row>
    <row r="126" spans="1:11" ht="23.2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</row>
    <row r="127" spans="1:11" ht="23.2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</row>
    <row r="128" spans="1:11" ht="23.2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</row>
    <row r="129" spans="1:11" ht="23.2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</row>
    <row r="130" spans="1:11" ht="23.2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</row>
    <row r="131" spans="1:11" ht="23.2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</row>
    <row r="132" spans="1:11" ht="23.2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</row>
    <row r="133" spans="1:11" ht="23.2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</row>
    <row r="134" spans="1:11" ht="23.2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</row>
    <row r="135" spans="1:11" ht="23.2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</row>
    <row r="136" spans="1:11" ht="23.2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</row>
    <row r="137" spans="1:11" ht="23.2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</row>
    <row r="138" spans="1:11" ht="23.2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</row>
    <row r="139" spans="1:11" ht="23.2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</row>
    <row r="140" spans="1:11" ht="23.2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</row>
    <row r="141" spans="1:11" ht="23.2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</row>
    <row r="142" spans="1:11" ht="23.2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</row>
    <row r="143" spans="1:11" ht="23.2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</row>
    <row r="144" spans="1:11" ht="23.2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</row>
    <row r="145" spans="1:11" ht="23.2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</row>
    <row r="146" spans="1:11" ht="23.2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</row>
    <row r="147" spans="1:11" ht="23.2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</row>
    <row r="148" spans="1:11" ht="23.2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</row>
    <row r="149" spans="1:11" ht="23.2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</row>
    <row r="150" spans="1:11" ht="23.2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</row>
    <row r="151" spans="1:11" ht="23.2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</row>
    <row r="152" spans="1:11" ht="23.2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</row>
    <row r="153" spans="1:11" ht="23.2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</row>
    <row r="154" spans="1:11" ht="23.2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</row>
    <row r="155" spans="1:11" ht="23.25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</row>
    <row r="156" spans="1:11" ht="23.25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</row>
    <row r="157" spans="1:11" ht="23.25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</row>
    <row r="158" spans="1:11" ht="23.25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</row>
    <row r="159" spans="1:11" ht="23.25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</row>
    <row r="160" spans="1:11" ht="23.25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</row>
    <row r="161" spans="1:11" ht="23.25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</row>
    <row r="162" spans="1:11" ht="23.25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</row>
    <row r="163" spans="1:11" ht="23.25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</row>
    <row r="164" spans="1:11" ht="23.25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</row>
    <row r="165" spans="1:11" ht="23.25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</row>
    <row r="166" spans="1:11" ht="23.25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</row>
    <row r="167" spans="1:11" ht="23.25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</row>
    <row r="168" spans="1:11" ht="23.25">
      <c r="A168" s="214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</row>
    <row r="169" spans="1:11" ht="23.25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</row>
    <row r="170" spans="1:11" ht="23.25">
      <c r="A170" s="214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</row>
    <row r="171" spans="1:11" ht="23.25">
      <c r="A171" s="214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</row>
    <row r="172" spans="1:11" ht="23.25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</row>
    <row r="173" spans="1:11" ht="23.25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</row>
    <row r="174" spans="1:11" ht="23.25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</row>
    <row r="175" spans="1:11" ht="23.25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</row>
    <row r="176" spans="1:11" ht="23.25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</row>
    <row r="177" spans="1:11" ht="23.25">
      <c r="A177" s="214"/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</row>
    <row r="178" spans="1:11" ht="23.25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</row>
    <row r="179" spans="1:11" ht="23.25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</row>
    <row r="180" spans="1:11" ht="23.25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</row>
    <row r="181" spans="1:11" ht="23.25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</row>
    <row r="182" spans="1:11" ht="23.25">
      <c r="A182" s="21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</row>
    <row r="183" spans="1:11" ht="23.25">
      <c r="A183" s="214"/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</row>
    <row r="184" spans="1:11" ht="23.25">
      <c r="A184" s="214"/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</row>
    <row r="185" spans="1:11" ht="23.25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</row>
    <row r="186" spans="1:11" ht="23.25">
      <c r="A186" s="214"/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</row>
    <row r="187" spans="1:11" ht="23.25">
      <c r="A187" s="214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</row>
    <row r="188" spans="1:11" ht="23.25">
      <c r="A188" s="214"/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</row>
    <row r="189" spans="1:11" ht="23.25">
      <c r="A189" s="214"/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</row>
    <row r="190" spans="1:11" ht="23.25">
      <c r="A190" s="214"/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</row>
    <row r="191" spans="1:11" ht="23.25">
      <c r="A191" s="214"/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</row>
    <row r="192" spans="1:11" ht="23.25">
      <c r="A192" s="214"/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</row>
    <row r="193" spans="1:11" ht="23.25">
      <c r="A193" s="214"/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</row>
    <row r="194" spans="1:11" ht="23.25">
      <c r="A194" s="214"/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</row>
    <row r="195" spans="1:11" ht="23.25">
      <c r="A195" s="214"/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</row>
    <row r="196" spans="1:11" ht="23.25">
      <c r="A196" s="214"/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</row>
    <row r="197" spans="1:11" ht="23.25">
      <c r="A197" s="214"/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</row>
    <row r="198" spans="1:11" ht="23.25">
      <c r="A198" s="214"/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</row>
    <row r="199" spans="1:11" ht="23.25">
      <c r="A199" s="214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</row>
    <row r="200" spans="1:11" ht="23.25">
      <c r="A200" s="214"/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</row>
    <row r="201" spans="1:11" ht="23.25">
      <c r="A201" s="214"/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</row>
    <row r="202" spans="1:11" ht="23.25">
      <c r="A202" s="214"/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</row>
    <row r="203" spans="1:11" ht="23.25">
      <c r="A203" s="214"/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</row>
    <row r="204" spans="1:11" ht="23.25">
      <c r="A204" s="214"/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</row>
    <row r="205" spans="1:11" ht="23.25">
      <c r="A205" s="214"/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</row>
    <row r="206" spans="1:11" ht="23.25">
      <c r="A206" s="214"/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</row>
    <row r="207" spans="1:11" ht="23.25">
      <c r="A207" s="214"/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</row>
    <row r="208" spans="1:11" ht="23.25">
      <c r="A208" s="214"/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</row>
    <row r="209" spans="1:11" ht="23.25">
      <c r="A209" s="214"/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</row>
    <row r="210" spans="1:11" ht="23.25">
      <c r="A210" s="214"/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</row>
    <row r="211" spans="1:11" ht="23.25">
      <c r="A211" s="214"/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</row>
    <row r="212" spans="1:11" ht="23.25">
      <c r="A212" s="214"/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</row>
    <row r="213" spans="1:11" ht="23.25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</row>
    <row r="214" spans="1:11" ht="23.25">
      <c r="A214" s="214"/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</row>
    <row r="215" spans="1:11" ht="23.25">
      <c r="A215" s="214"/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</row>
    <row r="216" spans="1:11" ht="23.25">
      <c r="A216" s="214"/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</row>
    <row r="217" spans="1:11" ht="23.25">
      <c r="A217" s="214"/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</row>
    <row r="218" spans="1:11" ht="23.25">
      <c r="A218" s="214"/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</row>
    <row r="219" spans="1:11" ht="23.25">
      <c r="A219" s="214"/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</row>
    <row r="220" spans="1:11" ht="23.25">
      <c r="A220" s="214"/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</row>
    <row r="221" spans="1:11" ht="23.25">
      <c r="A221" s="214"/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</row>
    <row r="222" spans="1:11" ht="23.25">
      <c r="A222" s="214"/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</row>
    <row r="223" spans="1:11" ht="23.25">
      <c r="A223" s="214"/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</row>
    <row r="224" spans="1:11" ht="23.25">
      <c r="A224" s="214"/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</row>
    <row r="225" spans="1:11" ht="23.25">
      <c r="A225" s="214"/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</row>
    <row r="226" spans="1:11" ht="23.25">
      <c r="A226" s="214"/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</row>
    <row r="227" spans="1:11" ht="23.25">
      <c r="A227" s="214"/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</row>
    <row r="228" spans="1:11" ht="23.25">
      <c r="A228" s="214"/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</row>
    <row r="229" spans="1:11" ht="23.25">
      <c r="A229" s="214"/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</row>
    <row r="230" spans="1:11" ht="23.25">
      <c r="A230" s="214"/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</row>
    <row r="231" spans="1:11" ht="23.25">
      <c r="A231" s="214"/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</row>
    <row r="232" spans="1:11" ht="23.25">
      <c r="A232" s="214"/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</row>
    <row r="233" spans="1:11" ht="23.25">
      <c r="A233" s="214"/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</row>
    <row r="234" spans="1:11" ht="23.25">
      <c r="A234" s="214"/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</row>
    <row r="235" spans="1:11" ht="23.25">
      <c r="A235" s="214"/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</row>
    <row r="236" spans="1:11" ht="23.25">
      <c r="A236" s="214"/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</row>
    <row r="237" spans="1:11" ht="23.25">
      <c r="A237" s="214"/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</row>
    <row r="238" spans="1:11" ht="23.25">
      <c r="A238" s="214"/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</row>
    <row r="239" spans="1:11" ht="23.25">
      <c r="A239" s="214"/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</row>
    <row r="240" spans="1:11" ht="23.25">
      <c r="A240" s="214"/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</row>
    <row r="241" spans="1:11" ht="23.25">
      <c r="A241" s="214"/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</row>
    <row r="242" spans="1:11" ht="23.25">
      <c r="A242" s="214"/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</row>
    <row r="243" spans="1:11" ht="23.25">
      <c r="A243" s="214"/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</row>
    <row r="244" spans="1:11" ht="23.25">
      <c r="A244" s="214"/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</row>
    <row r="245" spans="1:11" ht="23.25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</row>
    <row r="246" spans="1:11" ht="23.25">
      <c r="A246" s="214"/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</row>
    <row r="247" spans="1:11" ht="23.25">
      <c r="A247" s="214"/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</row>
    <row r="248" spans="1:11" ht="23.25">
      <c r="A248" s="214"/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</row>
    <row r="249" spans="1:11" ht="23.25">
      <c r="A249" s="214"/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</row>
    <row r="250" spans="1:11" ht="23.25">
      <c r="A250" s="214"/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</row>
    <row r="251" spans="1:11" ht="23.25">
      <c r="A251" s="214"/>
      <c r="B251" s="214"/>
      <c r="C251" s="214"/>
      <c r="D251" s="214"/>
      <c r="E251" s="214"/>
      <c r="F251" s="214"/>
      <c r="G251" s="214"/>
      <c r="H251" s="214"/>
      <c r="I251" s="214"/>
      <c r="J251" s="214"/>
      <c r="K251" s="214"/>
    </row>
    <row r="252" spans="1:11" ht="23.25">
      <c r="A252" s="214"/>
      <c r="B252" s="214"/>
      <c r="C252" s="214"/>
      <c r="D252" s="214"/>
      <c r="E252" s="214"/>
      <c r="F252" s="214"/>
      <c r="G252" s="214"/>
      <c r="H252" s="214"/>
      <c r="I252" s="214"/>
      <c r="J252" s="214"/>
      <c r="K252" s="214"/>
    </row>
    <row r="253" spans="1:11" ht="23.25">
      <c r="A253" s="214"/>
      <c r="B253" s="214"/>
      <c r="C253" s="214"/>
      <c r="D253" s="214"/>
      <c r="E253" s="214"/>
      <c r="F253" s="214"/>
      <c r="G253" s="214"/>
      <c r="H253" s="214"/>
      <c r="I253" s="214"/>
      <c r="J253" s="214"/>
      <c r="K253" s="214"/>
    </row>
    <row r="254" spans="1:11" ht="23.25">
      <c r="A254" s="214"/>
      <c r="B254" s="214"/>
      <c r="C254" s="214"/>
      <c r="D254" s="214"/>
      <c r="E254" s="214"/>
      <c r="F254" s="214"/>
      <c r="G254" s="214"/>
      <c r="H254" s="214"/>
      <c r="I254" s="214"/>
      <c r="J254" s="214"/>
      <c r="K254" s="214"/>
    </row>
    <row r="255" spans="1:11" ht="23.25">
      <c r="A255" s="214"/>
      <c r="B255" s="214"/>
      <c r="C255" s="214"/>
      <c r="D255" s="214"/>
      <c r="E255" s="214"/>
      <c r="F255" s="214"/>
      <c r="G255" s="214"/>
      <c r="H255" s="214"/>
      <c r="I255" s="214"/>
      <c r="J255" s="214"/>
      <c r="K255" s="214"/>
    </row>
    <row r="256" spans="1:11" ht="23.25">
      <c r="A256" s="214"/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</row>
    <row r="257" spans="1:11" ht="23.25">
      <c r="A257" s="214"/>
      <c r="B257" s="214"/>
      <c r="C257" s="214"/>
      <c r="D257" s="214"/>
      <c r="E257" s="214"/>
      <c r="F257" s="214"/>
      <c r="G257" s="214"/>
      <c r="H257" s="214"/>
      <c r="I257" s="214"/>
      <c r="J257" s="214"/>
      <c r="K257" s="214"/>
    </row>
    <row r="258" spans="1:11" ht="23.25">
      <c r="A258" s="214"/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</row>
    <row r="259" spans="1:11" ht="23.25">
      <c r="A259" s="214"/>
      <c r="B259" s="214"/>
      <c r="C259" s="214"/>
      <c r="D259" s="214"/>
      <c r="E259" s="214"/>
      <c r="F259" s="214"/>
      <c r="G259" s="214"/>
      <c r="H259" s="214"/>
      <c r="I259" s="214"/>
      <c r="J259" s="214"/>
      <c r="K259" s="214"/>
    </row>
    <row r="260" spans="1:11" ht="23.25">
      <c r="A260" s="214"/>
      <c r="B260" s="214"/>
      <c r="C260" s="214"/>
      <c r="D260" s="214"/>
      <c r="E260" s="214"/>
      <c r="F260" s="214"/>
      <c r="G260" s="214"/>
      <c r="H260" s="214"/>
      <c r="I260" s="214"/>
      <c r="J260" s="214"/>
      <c r="K260" s="214"/>
    </row>
    <row r="261" spans="1:11" ht="23.25">
      <c r="A261" s="214"/>
      <c r="B261" s="214"/>
      <c r="C261" s="214"/>
      <c r="D261" s="214"/>
      <c r="E261" s="214"/>
      <c r="F261" s="214"/>
      <c r="G261" s="214"/>
      <c r="H261" s="214"/>
      <c r="I261" s="214"/>
      <c r="J261" s="214"/>
      <c r="K261" s="214"/>
    </row>
    <row r="262" spans="1:11" ht="23.25">
      <c r="A262" s="214"/>
      <c r="B262" s="214"/>
      <c r="C262" s="214"/>
      <c r="D262" s="214"/>
      <c r="E262" s="214"/>
      <c r="F262" s="214"/>
      <c r="G262" s="214"/>
      <c r="H262" s="214"/>
      <c r="I262" s="214"/>
      <c r="J262" s="214"/>
      <c r="K262" s="214"/>
    </row>
    <row r="263" spans="1:11" ht="23.25">
      <c r="A263" s="214"/>
      <c r="B263" s="214"/>
      <c r="C263" s="214"/>
      <c r="D263" s="214"/>
      <c r="E263" s="214"/>
      <c r="F263" s="214"/>
      <c r="G263" s="214"/>
      <c r="H263" s="214"/>
      <c r="I263" s="214"/>
      <c r="J263" s="214"/>
      <c r="K263" s="214"/>
    </row>
    <row r="264" spans="1:11" ht="23.25">
      <c r="A264" s="214"/>
      <c r="B264" s="214"/>
      <c r="C264" s="214"/>
      <c r="D264" s="214"/>
      <c r="E264" s="214"/>
      <c r="F264" s="214"/>
      <c r="G264" s="214"/>
      <c r="H264" s="214"/>
      <c r="I264" s="214"/>
      <c r="J264" s="214"/>
      <c r="K264" s="214"/>
    </row>
    <row r="265" spans="1:11" ht="23.25">
      <c r="A265" s="214"/>
      <c r="B265" s="214"/>
      <c r="C265" s="214"/>
      <c r="D265" s="214"/>
      <c r="E265" s="214"/>
      <c r="F265" s="214"/>
      <c r="G265" s="214"/>
      <c r="H265" s="214"/>
      <c r="I265" s="214"/>
      <c r="J265" s="214"/>
      <c r="K265" s="214"/>
    </row>
    <row r="266" spans="1:11" ht="23.25">
      <c r="A266" s="214"/>
      <c r="B266" s="214"/>
      <c r="C266" s="214"/>
      <c r="D266" s="214"/>
      <c r="E266" s="214"/>
      <c r="F266" s="214"/>
      <c r="G266" s="214"/>
      <c r="H266" s="214"/>
      <c r="I266" s="214"/>
      <c r="J266" s="214"/>
      <c r="K266" s="214"/>
    </row>
    <row r="267" spans="1:11" ht="23.25">
      <c r="A267" s="214"/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</row>
    <row r="268" spans="1:11" ht="23.25">
      <c r="A268" s="214"/>
      <c r="B268" s="214"/>
      <c r="C268" s="214"/>
      <c r="D268" s="214"/>
      <c r="E268" s="214"/>
      <c r="F268" s="214"/>
      <c r="G268" s="214"/>
      <c r="H268" s="214"/>
      <c r="I268" s="214"/>
      <c r="J268" s="214"/>
      <c r="K268" s="214"/>
    </row>
    <row r="269" spans="1:11" ht="23.25">
      <c r="A269" s="214"/>
      <c r="B269" s="214"/>
      <c r="C269" s="214"/>
      <c r="D269" s="214"/>
      <c r="E269" s="214"/>
      <c r="F269" s="214"/>
      <c r="G269" s="214"/>
      <c r="H269" s="214"/>
      <c r="I269" s="214"/>
      <c r="J269" s="214"/>
      <c r="K269" s="214"/>
    </row>
    <row r="270" spans="1:11" ht="23.25">
      <c r="A270" s="214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</row>
    <row r="271" spans="1:11" ht="23.25">
      <c r="A271" s="214"/>
      <c r="B271" s="214"/>
      <c r="C271" s="214"/>
      <c r="D271" s="214"/>
      <c r="E271" s="214"/>
      <c r="F271" s="214"/>
      <c r="G271" s="214"/>
      <c r="H271" s="214"/>
      <c r="I271" s="214"/>
      <c r="J271" s="214"/>
      <c r="K271" s="214"/>
    </row>
    <row r="272" spans="1:11" ht="23.25">
      <c r="A272" s="214"/>
      <c r="B272" s="214"/>
      <c r="C272" s="214"/>
      <c r="D272" s="214"/>
      <c r="E272" s="214"/>
      <c r="F272" s="214"/>
      <c r="G272" s="214"/>
      <c r="H272" s="214"/>
      <c r="I272" s="214"/>
      <c r="J272" s="214"/>
      <c r="K272" s="214"/>
    </row>
    <row r="273" spans="1:11" ht="23.25">
      <c r="A273" s="214"/>
      <c r="B273" s="214"/>
      <c r="C273" s="214"/>
      <c r="D273" s="214"/>
      <c r="E273" s="214"/>
      <c r="F273" s="214"/>
      <c r="G273" s="214"/>
      <c r="H273" s="214"/>
      <c r="I273" s="214"/>
      <c r="J273" s="214"/>
      <c r="K273" s="214"/>
    </row>
    <row r="274" spans="1:11" ht="23.25">
      <c r="A274" s="214"/>
      <c r="B274" s="214"/>
      <c r="C274" s="214"/>
      <c r="D274" s="214"/>
      <c r="E274" s="214"/>
      <c r="F274" s="214"/>
      <c r="G274" s="214"/>
      <c r="H274" s="214"/>
      <c r="I274" s="214"/>
      <c r="J274" s="214"/>
      <c r="K274" s="214"/>
    </row>
    <row r="275" spans="1:11" ht="23.25">
      <c r="A275" s="214"/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</row>
    <row r="276" spans="1:11" ht="23.25">
      <c r="A276" s="214"/>
      <c r="B276" s="214"/>
      <c r="C276" s="214"/>
      <c r="D276" s="214"/>
      <c r="E276" s="214"/>
      <c r="F276" s="214"/>
      <c r="G276" s="214"/>
      <c r="H276" s="214"/>
      <c r="I276" s="214"/>
      <c r="J276" s="214"/>
      <c r="K276" s="214"/>
    </row>
    <row r="277" spans="1:11" ht="23.25">
      <c r="A277" s="214"/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</row>
    <row r="278" spans="1:11" ht="23.25">
      <c r="A278" s="214"/>
      <c r="B278" s="214"/>
      <c r="C278" s="214"/>
      <c r="D278" s="214"/>
      <c r="E278" s="214"/>
      <c r="F278" s="214"/>
      <c r="G278" s="214"/>
      <c r="H278" s="214"/>
      <c r="I278" s="214"/>
      <c r="J278" s="214"/>
      <c r="K278" s="214"/>
    </row>
    <row r="279" spans="1:11" ht="23.25">
      <c r="A279" s="214"/>
      <c r="B279" s="214"/>
      <c r="C279" s="214"/>
      <c r="D279" s="214"/>
      <c r="E279" s="214"/>
      <c r="F279" s="214"/>
      <c r="G279" s="214"/>
      <c r="H279" s="214"/>
      <c r="I279" s="214"/>
      <c r="J279" s="214"/>
      <c r="K279" s="214"/>
    </row>
    <row r="280" spans="1:11" ht="23.25">
      <c r="A280" s="214"/>
      <c r="B280" s="214"/>
      <c r="C280" s="214"/>
      <c r="D280" s="214"/>
      <c r="E280" s="214"/>
      <c r="F280" s="214"/>
      <c r="G280" s="214"/>
      <c r="H280" s="214"/>
      <c r="I280" s="214"/>
      <c r="J280" s="214"/>
      <c r="K280" s="214"/>
    </row>
    <row r="281" spans="1:11" ht="23.25">
      <c r="A281" s="214"/>
      <c r="B281" s="214"/>
      <c r="C281" s="214"/>
      <c r="D281" s="214"/>
      <c r="E281" s="214"/>
      <c r="F281" s="214"/>
      <c r="G281" s="214"/>
      <c r="H281" s="214"/>
      <c r="I281" s="214"/>
      <c r="J281" s="214"/>
      <c r="K281" s="214"/>
    </row>
    <row r="282" spans="1:11" ht="23.25">
      <c r="A282" s="214"/>
      <c r="B282" s="214"/>
      <c r="C282" s="214"/>
      <c r="D282" s="214"/>
      <c r="E282" s="214"/>
      <c r="F282" s="214"/>
      <c r="G282" s="214"/>
      <c r="H282" s="214"/>
      <c r="I282" s="214"/>
      <c r="J282" s="214"/>
      <c r="K282" s="214"/>
    </row>
    <row r="283" spans="1:11" ht="23.25">
      <c r="A283" s="214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</row>
    <row r="284" spans="1:11" ht="23.25">
      <c r="A284" s="214"/>
      <c r="B284" s="214"/>
      <c r="C284" s="214"/>
      <c r="D284" s="214"/>
      <c r="E284" s="214"/>
      <c r="F284" s="214"/>
      <c r="G284" s="214"/>
      <c r="H284" s="214"/>
      <c r="I284" s="214"/>
      <c r="J284" s="214"/>
      <c r="K284" s="214"/>
    </row>
    <row r="285" spans="1:11" ht="23.25">
      <c r="A285" s="214"/>
      <c r="B285" s="214"/>
      <c r="C285" s="214"/>
      <c r="D285" s="214"/>
      <c r="E285" s="214"/>
      <c r="F285" s="214"/>
      <c r="G285" s="214"/>
      <c r="H285" s="214"/>
      <c r="I285" s="214"/>
      <c r="J285" s="214"/>
      <c r="K285" s="214"/>
    </row>
    <row r="286" spans="1:11" ht="23.25">
      <c r="A286" s="214"/>
      <c r="B286" s="214"/>
      <c r="C286" s="214"/>
      <c r="D286" s="214"/>
      <c r="E286" s="214"/>
      <c r="F286" s="214"/>
      <c r="G286" s="214"/>
      <c r="H286" s="214"/>
      <c r="I286" s="214"/>
      <c r="J286" s="214"/>
      <c r="K286" s="214"/>
    </row>
    <row r="287" spans="1:11" ht="23.25">
      <c r="A287" s="214"/>
      <c r="B287" s="214"/>
      <c r="C287" s="214"/>
      <c r="D287" s="214"/>
      <c r="E287" s="214"/>
      <c r="F287" s="214"/>
      <c r="G287" s="214"/>
      <c r="H287" s="214"/>
      <c r="I287" s="214"/>
      <c r="J287" s="214"/>
      <c r="K287" s="214"/>
    </row>
    <row r="288" spans="1:11" ht="23.25">
      <c r="A288" s="214"/>
      <c r="B288" s="214"/>
      <c r="C288" s="214"/>
      <c r="D288" s="214"/>
      <c r="E288" s="214"/>
      <c r="F288" s="214"/>
      <c r="G288" s="214"/>
      <c r="H288" s="214"/>
      <c r="I288" s="214"/>
      <c r="J288" s="214"/>
      <c r="K288" s="214"/>
    </row>
    <row r="289" spans="1:11" ht="23.25">
      <c r="A289" s="214"/>
      <c r="B289" s="214"/>
      <c r="C289" s="214"/>
      <c r="D289" s="214"/>
      <c r="E289" s="214"/>
      <c r="F289" s="214"/>
      <c r="G289" s="214"/>
      <c r="H289" s="214"/>
      <c r="I289" s="214"/>
      <c r="J289" s="214"/>
      <c r="K289" s="214"/>
    </row>
    <row r="290" spans="1:11" ht="23.25">
      <c r="A290" s="214"/>
      <c r="B290" s="214"/>
      <c r="C290" s="214"/>
      <c r="D290" s="214"/>
      <c r="E290" s="214"/>
      <c r="F290" s="214"/>
      <c r="G290" s="214"/>
      <c r="H290" s="214"/>
      <c r="I290" s="214"/>
      <c r="J290" s="214"/>
      <c r="K290" s="214"/>
    </row>
    <row r="291" spans="1:11" ht="23.25">
      <c r="A291" s="214"/>
      <c r="B291" s="214"/>
      <c r="C291" s="214"/>
      <c r="D291" s="214"/>
      <c r="E291" s="214"/>
      <c r="F291" s="214"/>
      <c r="G291" s="214"/>
      <c r="H291" s="214"/>
      <c r="I291" s="214"/>
      <c r="J291" s="214"/>
      <c r="K291" s="214"/>
    </row>
    <row r="292" spans="1:11" ht="23.25">
      <c r="A292" s="214"/>
      <c r="B292" s="214"/>
      <c r="C292" s="214"/>
      <c r="D292" s="214"/>
      <c r="E292" s="214"/>
      <c r="F292" s="214"/>
      <c r="G292" s="214"/>
      <c r="H292" s="214"/>
      <c r="I292" s="214"/>
      <c r="J292" s="214"/>
      <c r="K292" s="214"/>
    </row>
    <row r="293" spans="1:11" ht="23.25">
      <c r="A293" s="214"/>
      <c r="B293" s="214"/>
      <c r="C293" s="214"/>
      <c r="D293" s="214"/>
      <c r="E293" s="214"/>
      <c r="F293" s="214"/>
      <c r="G293" s="214"/>
      <c r="H293" s="214"/>
      <c r="I293" s="214"/>
      <c r="J293" s="214"/>
      <c r="K293" s="214"/>
    </row>
    <row r="294" spans="1:11" ht="23.25">
      <c r="A294" s="214"/>
      <c r="B294" s="214"/>
      <c r="C294" s="214"/>
      <c r="D294" s="214"/>
      <c r="E294" s="214"/>
      <c r="F294" s="214"/>
      <c r="G294" s="214"/>
      <c r="H294" s="214"/>
      <c r="I294" s="214"/>
      <c r="J294" s="214"/>
      <c r="K294" s="214"/>
    </row>
    <row r="295" spans="1:11" ht="23.25">
      <c r="A295" s="214"/>
      <c r="B295" s="214"/>
      <c r="C295" s="214"/>
      <c r="D295" s="214"/>
      <c r="E295" s="214"/>
      <c r="F295" s="214"/>
      <c r="G295" s="214"/>
      <c r="H295" s="214"/>
      <c r="I295" s="214"/>
      <c r="J295" s="214"/>
      <c r="K295" s="214"/>
    </row>
    <row r="296" spans="1:11" ht="23.25">
      <c r="A296" s="214"/>
      <c r="B296" s="214"/>
      <c r="C296" s="214"/>
      <c r="D296" s="214"/>
      <c r="E296" s="214"/>
      <c r="F296" s="214"/>
      <c r="G296" s="214"/>
      <c r="H296" s="214"/>
      <c r="I296" s="214"/>
      <c r="J296" s="214"/>
      <c r="K296" s="214"/>
    </row>
    <row r="297" spans="1:11" ht="23.25">
      <c r="A297" s="214"/>
      <c r="B297" s="214"/>
      <c r="C297" s="214"/>
      <c r="D297" s="214"/>
      <c r="E297" s="214"/>
      <c r="F297" s="214"/>
      <c r="G297" s="214"/>
      <c r="H297" s="214"/>
      <c r="I297" s="214"/>
      <c r="J297" s="214"/>
      <c r="K297" s="214"/>
    </row>
    <row r="298" spans="1:11" ht="23.25">
      <c r="A298" s="214"/>
      <c r="B298" s="214"/>
      <c r="C298" s="214"/>
      <c r="D298" s="214"/>
      <c r="E298" s="214"/>
      <c r="F298" s="214"/>
      <c r="G298" s="214"/>
      <c r="H298" s="214"/>
      <c r="I298" s="214"/>
      <c r="J298" s="214"/>
      <c r="K298" s="214"/>
    </row>
    <row r="299" spans="1:11" ht="23.25">
      <c r="A299" s="214"/>
      <c r="B299" s="214"/>
      <c r="C299" s="214"/>
      <c r="D299" s="214"/>
      <c r="E299" s="214"/>
      <c r="F299" s="214"/>
      <c r="G299" s="214"/>
      <c r="H299" s="214"/>
      <c r="I299" s="214"/>
      <c r="J299" s="214"/>
      <c r="K299" s="214"/>
    </row>
    <row r="300" spans="1:11" ht="23.25">
      <c r="A300" s="214"/>
      <c r="B300" s="214"/>
      <c r="C300" s="214"/>
      <c r="D300" s="214"/>
      <c r="E300" s="214"/>
      <c r="F300" s="214"/>
      <c r="G300" s="214"/>
      <c r="H300" s="214"/>
      <c r="I300" s="214"/>
      <c r="J300" s="214"/>
      <c r="K300" s="214"/>
    </row>
    <row r="301" spans="1:11" ht="23.25">
      <c r="A301" s="214"/>
      <c r="B301" s="214"/>
      <c r="C301" s="214"/>
      <c r="D301" s="214"/>
      <c r="E301" s="214"/>
      <c r="F301" s="214"/>
      <c r="G301" s="214"/>
      <c r="H301" s="214"/>
      <c r="I301" s="214"/>
      <c r="J301" s="214"/>
      <c r="K301" s="214"/>
    </row>
    <row r="302" spans="1:11" ht="23.25">
      <c r="A302" s="214"/>
      <c r="B302" s="214"/>
      <c r="C302" s="214"/>
      <c r="D302" s="214"/>
      <c r="E302" s="214"/>
      <c r="F302" s="214"/>
      <c r="G302" s="214"/>
      <c r="H302" s="214"/>
      <c r="I302" s="214"/>
      <c r="J302" s="214"/>
      <c r="K302" s="214"/>
    </row>
    <row r="303" spans="1:11" ht="23.25">
      <c r="A303" s="214"/>
      <c r="B303" s="214"/>
      <c r="C303" s="214"/>
      <c r="D303" s="214"/>
      <c r="E303" s="214"/>
      <c r="F303" s="214"/>
      <c r="G303" s="214"/>
      <c r="H303" s="214"/>
      <c r="I303" s="214"/>
      <c r="J303" s="214"/>
      <c r="K303" s="214"/>
    </row>
    <row r="304" spans="1:11" ht="23.25">
      <c r="A304" s="214"/>
      <c r="B304" s="214"/>
      <c r="C304" s="214"/>
      <c r="D304" s="214"/>
      <c r="E304" s="214"/>
      <c r="F304" s="214"/>
      <c r="G304" s="214"/>
      <c r="H304" s="214"/>
      <c r="I304" s="214"/>
      <c r="J304" s="214"/>
      <c r="K304" s="214"/>
    </row>
    <row r="305" spans="1:11" ht="23.25">
      <c r="A305" s="214"/>
      <c r="B305" s="214"/>
      <c r="C305" s="214"/>
      <c r="D305" s="214"/>
      <c r="E305" s="214"/>
      <c r="F305" s="214"/>
      <c r="G305" s="214"/>
      <c r="H305" s="214"/>
      <c r="I305" s="214"/>
      <c r="J305" s="214"/>
      <c r="K305" s="214"/>
    </row>
    <row r="306" spans="1:11" ht="23.25">
      <c r="A306" s="214"/>
      <c r="B306" s="214"/>
      <c r="C306" s="214"/>
      <c r="D306" s="214"/>
      <c r="E306" s="214"/>
      <c r="F306" s="214"/>
      <c r="G306" s="214"/>
      <c r="H306" s="214"/>
      <c r="I306" s="214"/>
      <c r="J306" s="214"/>
      <c r="K306" s="214"/>
    </row>
    <row r="307" spans="1:11" ht="23.25">
      <c r="A307" s="214"/>
      <c r="B307" s="214"/>
      <c r="C307" s="214"/>
      <c r="D307" s="214"/>
      <c r="E307" s="214"/>
      <c r="F307" s="214"/>
      <c r="G307" s="214"/>
      <c r="H307" s="214"/>
      <c r="I307" s="214"/>
      <c r="J307" s="214"/>
      <c r="K307" s="214"/>
    </row>
    <row r="308" spans="1:11" ht="23.25">
      <c r="A308" s="214"/>
      <c r="B308" s="214"/>
      <c r="C308" s="214"/>
      <c r="D308" s="214"/>
      <c r="E308" s="214"/>
      <c r="F308" s="214"/>
      <c r="G308" s="214"/>
      <c r="H308" s="214"/>
      <c r="I308" s="214"/>
      <c r="J308" s="214"/>
      <c r="K308" s="214"/>
    </row>
    <row r="309" spans="1:11" ht="23.25">
      <c r="A309" s="214"/>
      <c r="B309" s="214"/>
      <c r="C309" s="214"/>
      <c r="D309" s="214"/>
      <c r="E309" s="214"/>
      <c r="F309" s="214"/>
      <c r="G309" s="214"/>
      <c r="H309" s="214"/>
      <c r="I309" s="214"/>
      <c r="J309" s="214"/>
      <c r="K309" s="214"/>
    </row>
    <row r="310" spans="1:11" ht="23.25">
      <c r="A310" s="214"/>
      <c r="B310" s="214"/>
      <c r="C310" s="214"/>
      <c r="D310" s="214"/>
      <c r="E310" s="214"/>
      <c r="F310" s="214"/>
      <c r="G310" s="214"/>
      <c r="H310" s="214"/>
      <c r="I310" s="214"/>
      <c r="J310" s="214"/>
      <c r="K310" s="214"/>
    </row>
    <row r="311" spans="1:11" ht="23.25">
      <c r="A311" s="214"/>
      <c r="B311" s="214"/>
      <c r="C311" s="214"/>
      <c r="D311" s="214"/>
      <c r="E311" s="214"/>
      <c r="F311" s="214"/>
      <c r="G311" s="214"/>
      <c r="H311" s="214"/>
      <c r="I311" s="214"/>
      <c r="J311" s="214"/>
      <c r="K311" s="214"/>
    </row>
    <row r="312" spans="1:11" ht="23.25">
      <c r="A312" s="214"/>
      <c r="B312" s="214"/>
      <c r="C312" s="214"/>
      <c r="D312" s="214"/>
      <c r="E312" s="214"/>
      <c r="F312" s="214"/>
      <c r="G312" s="214"/>
      <c r="H312" s="214"/>
      <c r="I312" s="214"/>
      <c r="J312" s="214"/>
      <c r="K312" s="214"/>
    </row>
    <row r="313" spans="1:11" ht="23.25">
      <c r="A313" s="214"/>
      <c r="B313" s="214"/>
      <c r="C313" s="214"/>
      <c r="D313" s="214"/>
      <c r="E313" s="214"/>
      <c r="F313" s="214"/>
      <c r="G313" s="214"/>
      <c r="H313" s="214"/>
      <c r="I313" s="214"/>
      <c r="J313" s="214"/>
      <c r="K313" s="214"/>
    </row>
    <row r="314" spans="1:11" ht="23.25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</row>
    <row r="315" spans="1:11" ht="23.25">
      <c r="A315" s="214"/>
      <c r="B315" s="214"/>
      <c r="C315" s="214"/>
      <c r="D315" s="214"/>
      <c r="E315" s="214"/>
      <c r="F315" s="214"/>
      <c r="G315" s="214"/>
      <c r="H315" s="214"/>
      <c r="I315" s="214"/>
      <c r="J315" s="214"/>
      <c r="K315" s="214"/>
    </row>
    <row r="316" spans="1:11" ht="23.25">
      <c r="A316" s="214"/>
      <c r="B316" s="214"/>
      <c r="C316" s="214"/>
      <c r="D316" s="214"/>
      <c r="E316" s="214"/>
      <c r="F316" s="214"/>
      <c r="G316" s="214"/>
      <c r="H316" s="214"/>
      <c r="I316" s="214"/>
      <c r="J316" s="214"/>
      <c r="K316" s="214"/>
    </row>
    <row r="317" spans="1:11" ht="23.25">
      <c r="A317" s="214"/>
      <c r="B317" s="214"/>
      <c r="C317" s="214"/>
      <c r="D317" s="214"/>
      <c r="E317" s="214"/>
      <c r="F317" s="214"/>
      <c r="G317" s="214"/>
      <c r="H317" s="214"/>
      <c r="I317" s="214"/>
      <c r="J317" s="214"/>
      <c r="K317" s="214"/>
    </row>
    <row r="318" spans="1:11" ht="23.25">
      <c r="A318" s="214"/>
      <c r="B318" s="214"/>
      <c r="C318" s="214"/>
      <c r="D318" s="214"/>
      <c r="E318" s="214"/>
      <c r="F318" s="214"/>
      <c r="G318" s="214"/>
      <c r="H318" s="214"/>
      <c r="I318" s="214"/>
      <c r="J318" s="214"/>
      <c r="K318" s="214"/>
    </row>
    <row r="319" spans="1:11" ht="23.25">
      <c r="A319" s="214"/>
      <c r="B319" s="214"/>
      <c r="C319" s="214"/>
      <c r="D319" s="214"/>
      <c r="E319" s="214"/>
      <c r="F319" s="214"/>
      <c r="G319" s="214"/>
      <c r="H319" s="214"/>
      <c r="I319" s="214"/>
      <c r="J319" s="214"/>
      <c r="K319" s="214"/>
    </row>
    <row r="320" spans="1:11" ht="23.25">
      <c r="A320" s="214"/>
      <c r="B320" s="214"/>
      <c r="C320" s="214"/>
      <c r="D320" s="214"/>
      <c r="E320" s="214"/>
      <c r="F320" s="214"/>
      <c r="G320" s="214"/>
      <c r="H320" s="214"/>
      <c r="I320" s="214"/>
      <c r="J320" s="214"/>
      <c r="K320" s="214"/>
    </row>
    <row r="321" spans="1:11" ht="23.25">
      <c r="A321" s="214"/>
      <c r="B321" s="214"/>
      <c r="C321" s="214"/>
      <c r="D321" s="214"/>
      <c r="E321" s="214"/>
      <c r="F321" s="214"/>
      <c r="G321" s="214"/>
      <c r="H321" s="214"/>
      <c r="I321" s="214"/>
      <c r="J321" s="214"/>
      <c r="K321" s="214"/>
    </row>
    <row r="322" spans="1:11" ht="23.25">
      <c r="A322" s="214"/>
      <c r="B322" s="214"/>
      <c r="C322" s="214"/>
      <c r="D322" s="214"/>
      <c r="E322" s="214"/>
      <c r="F322" s="214"/>
      <c r="G322" s="214"/>
      <c r="H322" s="214"/>
      <c r="I322" s="214"/>
      <c r="J322" s="214"/>
      <c r="K322" s="214"/>
    </row>
    <row r="323" spans="1:11" ht="23.25">
      <c r="A323" s="214"/>
      <c r="B323" s="214"/>
      <c r="C323" s="214"/>
      <c r="D323" s="214"/>
      <c r="E323" s="214"/>
      <c r="F323" s="214"/>
      <c r="G323" s="214"/>
      <c r="H323" s="214"/>
      <c r="I323" s="214"/>
      <c r="J323" s="214"/>
      <c r="K323" s="214"/>
    </row>
    <row r="324" spans="1:11" ht="23.25">
      <c r="A324" s="214"/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</row>
    <row r="325" spans="1:11" ht="23.25">
      <c r="A325" s="214"/>
      <c r="B325" s="214"/>
      <c r="C325" s="214"/>
      <c r="D325" s="214"/>
      <c r="E325" s="214"/>
      <c r="F325" s="214"/>
      <c r="G325" s="214"/>
      <c r="H325" s="214"/>
      <c r="I325" s="214"/>
      <c r="J325" s="214"/>
      <c r="K325" s="214"/>
    </row>
    <row r="326" spans="1:11" ht="23.25">
      <c r="A326" s="214"/>
      <c r="B326" s="214"/>
      <c r="C326" s="214"/>
      <c r="D326" s="214"/>
      <c r="E326" s="214"/>
      <c r="F326" s="214"/>
      <c r="G326" s="214"/>
      <c r="H326" s="214"/>
      <c r="I326" s="214"/>
      <c r="J326" s="214"/>
      <c r="K326" s="214"/>
    </row>
    <row r="327" spans="1:11" ht="23.25">
      <c r="A327" s="214"/>
      <c r="B327" s="214"/>
      <c r="C327" s="214"/>
      <c r="D327" s="214"/>
      <c r="E327" s="214"/>
      <c r="F327" s="214"/>
      <c r="G327" s="214"/>
      <c r="H327" s="214"/>
      <c r="I327" s="214"/>
      <c r="J327" s="214"/>
      <c r="K327" s="214"/>
    </row>
    <row r="328" spans="1:11" ht="23.25">
      <c r="A328" s="214"/>
      <c r="B328" s="214"/>
      <c r="C328" s="214"/>
      <c r="D328" s="214"/>
      <c r="E328" s="214"/>
      <c r="F328" s="214"/>
      <c r="G328" s="214"/>
      <c r="H328" s="214"/>
      <c r="I328" s="214"/>
      <c r="J328" s="214"/>
      <c r="K328" s="214"/>
    </row>
    <row r="329" spans="1:11" ht="23.25">
      <c r="A329" s="214"/>
      <c r="B329" s="214"/>
      <c r="C329" s="214"/>
      <c r="D329" s="214"/>
      <c r="E329" s="214"/>
      <c r="F329" s="214"/>
      <c r="G329" s="214"/>
      <c r="H329" s="214"/>
      <c r="I329" s="214"/>
      <c r="J329" s="214"/>
      <c r="K329" s="214"/>
    </row>
    <row r="330" spans="1:11" ht="23.25">
      <c r="A330" s="214"/>
      <c r="B330" s="214"/>
      <c r="C330" s="214"/>
      <c r="D330" s="214"/>
      <c r="E330" s="214"/>
      <c r="F330" s="214"/>
      <c r="G330" s="214"/>
      <c r="H330" s="214"/>
      <c r="I330" s="214"/>
      <c r="J330" s="214"/>
      <c r="K330" s="214"/>
    </row>
    <row r="331" spans="1:11" ht="23.25">
      <c r="A331" s="214"/>
      <c r="B331" s="214"/>
      <c r="C331" s="214"/>
      <c r="D331" s="214"/>
      <c r="E331" s="214"/>
      <c r="F331" s="214"/>
      <c r="G331" s="214"/>
      <c r="H331" s="214"/>
      <c r="I331" s="214"/>
      <c r="J331" s="214"/>
      <c r="K331" s="214"/>
    </row>
    <row r="332" spans="1:11" ht="23.25">
      <c r="A332" s="214"/>
      <c r="B332" s="214"/>
      <c r="C332" s="214"/>
      <c r="D332" s="214"/>
      <c r="E332" s="214"/>
      <c r="F332" s="214"/>
      <c r="G332" s="214"/>
      <c r="H332" s="214"/>
      <c r="I332" s="214"/>
      <c r="J332" s="214"/>
      <c r="K332" s="214"/>
    </row>
    <row r="333" spans="1:11" ht="23.25">
      <c r="A333" s="214"/>
      <c r="B333" s="214"/>
      <c r="C333" s="214"/>
      <c r="D333" s="214"/>
      <c r="E333" s="214"/>
      <c r="F333" s="214"/>
      <c r="G333" s="214"/>
      <c r="H333" s="214"/>
      <c r="I333" s="214"/>
      <c r="J333" s="214"/>
      <c r="K333" s="214"/>
    </row>
    <row r="334" spans="1:11" ht="23.25">
      <c r="A334" s="214"/>
      <c r="B334" s="214"/>
      <c r="C334" s="214"/>
      <c r="D334" s="214"/>
      <c r="E334" s="214"/>
      <c r="F334" s="214"/>
      <c r="G334" s="214"/>
      <c r="H334" s="214"/>
      <c r="I334" s="214"/>
      <c r="J334" s="214"/>
      <c r="K334" s="214"/>
    </row>
    <row r="335" spans="1:11" ht="23.25">
      <c r="A335" s="214"/>
      <c r="B335" s="214"/>
      <c r="C335" s="214"/>
      <c r="D335" s="214"/>
      <c r="E335" s="214"/>
      <c r="F335" s="214"/>
      <c r="G335" s="214"/>
      <c r="H335" s="214"/>
      <c r="I335" s="214"/>
      <c r="J335" s="214"/>
      <c r="K335" s="214"/>
    </row>
    <row r="336" spans="1:11" ht="23.25">
      <c r="A336" s="214"/>
      <c r="B336" s="214"/>
      <c r="C336" s="214"/>
      <c r="D336" s="214"/>
      <c r="E336" s="214"/>
      <c r="F336" s="214"/>
      <c r="G336" s="214"/>
      <c r="H336" s="214"/>
      <c r="I336" s="214"/>
      <c r="J336" s="214"/>
      <c r="K336" s="214"/>
    </row>
    <row r="337" spans="1:11" ht="23.25">
      <c r="A337" s="214"/>
      <c r="B337" s="214"/>
      <c r="C337" s="214"/>
      <c r="D337" s="214"/>
      <c r="E337" s="214"/>
      <c r="F337" s="214"/>
      <c r="G337" s="214"/>
      <c r="H337" s="214"/>
      <c r="I337" s="214"/>
      <c r="J337" s="214"/>
      <c r="K337" s="214"/>
    </row>
    <row r="338" spans="1:11" ht="23.25">
      <c r="A338" s="214"/>
      <c r="B338" s="214"/>
      <c r="C338" s="214"/>
      <c r="D338" s="214"/>
      <c r="E338" s="214"/>
      <c r="F338" s="214"/>
      <c r="G338" s="214"/>
      <c r="H338" s="214"/>
      <c r="I338" s="214"/>
      <c r="J338" s="214"/>
      <c r="K338" s="214"/>
    </row>
    <row r="339" spans="1:11" ht="23.25">
      <c r="A339" s="214"/>
      <c r="B339" s="214"/>
      <c r="C339" s="214"/>
      <c r="D339" s="214"/>
      <c r="E339" s="214"/>
      <c r="F339" s="214"/>
      <c r="G339" s="214"/>
      <c r="H339" s="214"/>
      <c r="I339" s="214"/>
      <c r="J339" s="214"/>
      <c r="K339" s="214"/>
    </row>
    <row r="340" spans="1:11" ht="23.25">
      <c r="A340" s="214"/>
      <c r="B340" s="214"/>
      <c r="C340" s="214"/>
      <c r="D340" s="214"/>
      <c r="E340" s="214"/>
      <c r="F340" s="214"/>
      <c r="G340" s="214"/>
      <c r="H340" s="214"/>
      <c r="I340" s="214"/>
      <c r="J340" s="214"/>
      <c r="K340" s="214"/>
    </row>
    <row r="341" spans="1:11" ht="23.25">
      <c r="A341" s="214"/>
      <c r="B341" s="214"/>
      <c r="C341" s="214"/>
      <c r="D341" s="214"/>
      <c r="E341" s="214"/>
      <c r="F341" s="214"/>
      <c r="G341" s="214"/>
      <c r="H341" s="214"/>
      <c r="I341" s="214"/>
      <c r="J341" s="214"/>
      <c r="K341" s="214"/>
    </row>
    <row r="342" spans="1:11" ht="23.25">
      <c r="A342" s="214"/>
      <c r="B342" s="214"/>
      <c r="C342" s="214"/>
      <c r="D342" s="214"/>
      <c r="E342" s="214"/>
      <c r="F342" s="214"/>
      <c r="G342" s="214"/>
      <c r="H342" s="214"/>
      <c r="I342" s="214"/>
      <c r="J342" s="214"/>
      <c r="K342" s="214"/>
    </row>
    <row r="343" spans="1:11" ht="23.25">
      <c r="A343" s="214"/>
      <c r="B343" s="214"/>
      <c r="C343" s="214"/>
      <c r="D343" s="214"/>
      <c r="E343" s="214"/>
      <c r="F343" s="214"/>
      <c r="G343" s="214"/>
      <c r="H343" s="214"/>
      <c r="I343" s="214"/>
      <c r="J343" s="214"/>
      <c r="K343" s="214"/>
    </row>
    <row r="344" spans="1:11" ht="23.25">
      <c r="A344" s="214"/>
      <c r="B344" s="214"/>
      <c r="C344" s="214"/>
      <c r="D344" s="214"/>
      <c r="E344" s="214"/>
      <c r="F344" s="214"/>
      <c r="G344" s="214"/>
      <c r="H344" s="214"/>
      <c r="I344" s="214"/>
      <c r="J344" s="214"/>
      <c r="K344" s="214"/>
    </row>
    <row r="345" spans="1:11" ht="23.25">
      <c r="A345" s="214"/>
      <c r="B345" s="214"/>
      <c r="C345" s="214"/>
      <c r="D345" s="214"/>
      <c r="E345" s="214"/>
      <c r="F345" s="214"/>
      <c r="G345" s="214"/>
      <c r="H345" s="214"/>
      <c r="I345" s="214"/>
      <c r="J345" s="214"/>
      <c r="K345" s="214"/>
    </row>
    <row r="346" spans="1:11" ht="23.25">
      <c r="A346" s="214"/>
      <c r="B346" s="214"/>
      <c r="C346" s="214"/>
      <c r="D346" s="214"/>
      <c r="E346" s="214"/>
      <c r="F346" s="214"/>
      <c r="G346" s="214"/>
      <c r="H346" s="214"/>
      <c r="I346" s="214"/>
      <c r="J346" s="214"/>
      <c r="K346" s="214"/>
    </row>
    <row r="347" spans="1:11" ht="23.25">
      <c r="A347" s="214"/>
      <c r="B347" s="214"/>
      <c r="C347" s="214"/>
      <c r="D347" s="214"/>
      <c r="E347" s="214"/>
      <c r="F347" s="214"/>
      <c r="G347" s="214"/>
      <c r="H347" s="214"/>
      <c r="I347" s="214"/>
      <c r="J347" s="214"/>
      <c r="K347" s="214"/>
    </row>
    <row r="348" spans="1:11" ht="23.25">
      <c r="A348" s="214"/>
      <c r="B348" s="214"/>
      <c r="C348" s="214"/>
      <c r="D348" s="214"/>
      <c r="E348" s="214"/>
      <c r="F348" s="214"/>
      <c r="G348" s="214"/>
      <c r="H348" s="214"/>
      <c r="I348" s="214"/>
      <c r="J348" s="214"/>
      <c r="K348" s="214"/>
    </row>
    <row r="349" spans="1:11" ht="23.25">
      <c r="A349" s="214"/>
      <c r="B349" s="214"/>
      <c r="C349" s="214"/>
      <c r="D349" s="214"/>
      <c r="E349" s="214"/>
      <c r="F349" s="214"/>
      <c r="G349" s="214"/>
      <c r="H349" s="214"/>
      <c r="I349" s="214"/>
      <c r="J349" s="214"/>
      <c r="K349" s="214"/>
    </row>
    <row r="350" spans="1:11" ht="23.25">
      <c r="A350" s="214"/>
      <c r="B350" s="214"/>
      <c r="C350" s="214"/>
      <c r="D350" s="214"/>
      <c r="E350" s="214"/>
      <c r="F350" s="214"/>
      <c r="G350" s="214"/>
      <c r="H350" s="214"/>
      <c r="I350" s="214"/>
      <c r="J350" s="214"/>
      <c r="K350" s="214"/>
    </row>
    <row r="351" spans="1:11" ht="23.25">
      <c r="A351" s="214"/>
      <c r="B351" s="214"/>
      <c r="C351" s="214"/>
      <c r="D351" s="214"/>
      <c r="E351" s="214"/>
      <c r="F351" s="214"/>
      <c r="G351" s="214"/>
      <c r="H351" s="214"/>
      <c r="I351" s="214"/>
      <c r="J351" s="214"/>
      <c r="K351" s="214"/>
    </row>
    <row r="352" spans="1:11" ht="23.25">
      <c r="A352" s="214"/>
      <c r="B352" s="214"/>
      <c r="C352" s="214"/>
      <c r="D352" s="214"/>
      <c r="E352" s="214"/>
      <c r="F352" s="214"/>
      <c r="G352" s="214"/>
      <c r="H352" s="214"/>
      <c r="I352" s="214"/>
      <c r="J352" s="214"/>
      <c r="K352" s="214"/>
    </row>
    <row r="353" spans="1:11" ht="23.25">
      <c r="A353" s="214"/>
      <c r="B353" s="214"/>
      <c r="C353" s="214"/>
      <c r="D353" s="214"/>
      <c r="E353" s="214"/>
      <c r="F353" s="214"/>
      <c r="G353" s="214"/>
      <c r="H353" s="214"/>
      <c r="I353" s="214"/>
      <c r="J353" s="214"/>
      <c r="K353" s="214"/>
    </row>
    <row r="354" spans="1:11" ht="23.25">
      <c r="A354" s="214"/>
      <c r="B354" s="214"/>
      <c r="C354" s="214"/>
      <c r="D354" s="214"/>
      <c r="E354" s="214"/>
      <c r="F354" s="214"/>
      <c r="G354" s="214"/>
      <c r="H354" s="214"/>
      <c r="I354" s="214"/>
      <c r="J354" s="214"/>
      <c r="K354" s="214"/>
    </row>
    <row r="355" spans="1:11" ht="23.25">
      <c r="A355" s="214"/>
      <c r="B355" s="214"/>
      <c r="C355" s="214"/>
      <c r="D355" s="214"/>
      <c r="E355" s="214"/>
      <c r="F355" s="214"/>
      <c r="G355" s="214"/>
      <c r="H355" s="214"/>
      <c r="I355" s="214"/>
      <c r="J355" s="214"/>
      <c r="K355" s="214"/>
    </row>
    <row r="356" spans="1:11" ht="23.25">
      <c r="A356" s="214"/>
      <c r="B356" s="214"/>
      <c r="C356" s="214"/>
      <c r="D356" s="214"/>
      <c r="E356" s="214"/>
      <c r="F356" s="214"/>
      <c r="G356" s="214"/>
      <c r="H356" s="214"/>
      <c r="I356" s="214"/>
      <c r="J356" s="214"/>
      <c r="K356" s="214"/>
    </row>
    <row r="357" spans="1:11" ht="23.25">
      <c r="A357" s="214"/>
      <c r="B357" s="214"/>
      <c r="C357" s="214"/>
      <c r="D357" s="214"/>
      <c r="E357" s="214"/>
      <c r="F357" s="214"/>
      <c r="G357" s="214"/>
      <c r="H357" s="214"/>
      <c r="I357" s="214"/>
      <c r="J357" s="214"/>
      <c r="K357" s="214"/>
    </row>
    <row r="358" spans="1:11" ht="23.25">
      <c r="A358" s="214"/>
      <c r="B358" s="214"/>
      <c r="C358" s="214"/>
      <c r="D358" s="214"/>
      <c r="E358" s="214"/>
      <c r="F358" s="214"/>
      <c r="G358" s="214"/>
      <c r="H358" s="214"/>
      <c r="I358" s="214"/>
      <c r="J358" s="214"/>
      <c r="K358" s="214"/>
    </row>
    <row r="359" spans="1:11" ht="23.25">
      <c r="A359" s="214"/>
      <c r="B359" s="214"/>
      <c r="C359" s="214"/>
      <c r="D359" s="214"/>
      <c r="E359" s="214"/>
      <c r="F359" s="214"/>
      <c r="G359" s="214"/>
      <c r="H359" s="214"/>
      <c r="I359" s="214"/>
      <c r="J359" s="214"/>
      <c r="K359" s="214"/>
    </row>
    <row r="360" spans="1:11" ht="23.25">
      <c r="A360" s="214"/>
      <c r="B360" s="214"/>
      <c r="C360" s="214"/>
      <c r="D360" s="214"/>
      <c r="E360" s="214"/>
      <c r="F360" s="214"/>
      <c r="G360" s="214"/>
      <c r="H360" s="214"/>
      <c r="I360" s="214"/>
      <c r="J360" s="214"/>
      <c r="K360" s="214"/>
    </row>
    <row r="361" spans="1:11" ht="23.25">
      <c r="A361" s="214"/>
      <c r="B361" s="214"/>
      <c r="C361" s="214"/>
      <c r="D361" s="214"/>
      <c r="E361" s="214"/>
      <c r="F361" s="214"/>
      <c r="G361" s="214"/>
      <c r="H361" s="214"/>
      <c r="I361" s="214"/>
      <c r="J361" s="214"/>
      <c r="K361" s="214"/>
    </row>
    <row r="362" spans="1:11" ht="23.25">
      <c r="A362" s="214"/>
      <c r="B362" s="214"/>
      <c r="C362" s="214"/>
      <c r="D362" s="214"/>
      <c r="E362" s="214"/>
      <c r="F362" s="214"/>
      <c r="G362" s="214"/>
      <c r="H362" s="214"/>
      <c r="I362" s="214"/>
      <c r="J362" s="214"/>
      <c r="K362" s="214"/>
    </row>
    <row r="363" spans="1:11" ht="23.25">
      <c r="A363" s="214"/>
      <c r="B363" s="214"/>
      <c r="C363" s="214"/>
      <c r="D363" s="214"/>
      <c r="E363" s="214"/>
      <c r="F363" s="214"/>
      <c r="G363" s="214"/>
      <c r="H363" s="214"/>
      <c r="I363" s="214"/>
      <c r="J363" s="214"/>
      <c r="K363" s="214"/>
    </row>
    <row r="364" spans="1:11" ht="23.25">
      <c r="A364" s="214"/>
      <c r="B364" s="214"/>
      <c r="C364" s="214"/>
      <c r="D364" s="214"/>
      <c r="E364" s="214"/>
      <c r="F364" s="214"/>
      <c r="G364" s="214"/>
      <c r="H364" s="214"/>
      <c r="I364" s="214"/>
      <c r="J364" s="214"/>
      <c r="K364" s="214"/>
    </row>
    <row r="365" spans="1:11" ht="23.25">
      <c r="A365" s="214"/>
      <c r="B365" s="214"/>
      <c r="C365" s="214"/>
      <c r="D365" s="214"/>
      <c r="E365" s="214"/>
      <c r="F365" s="214"/>
      <c r="G365" s="214"/>
      <c r="H365" s="214"/>
      <c r="I365" s="214"/>
      <c r="J365" s="214"/>
      <c r="K365" s="214"/>
    </row>
    <row r="366" spans="1:11" ht="23.25">
      <c r="A366" s="214"/>
      <c r="B366" s="214"/>
      <c r="C366" s="214"/>
      <c r="D366" s="214"/>
      <c r="E366" s="214"/>
      <c r="F366" s="214"/>
      <c r="G366" s="214"/>
      <c r="H366" s="214"/>
      <c r="I366" s="214"/>
      <c r="J366" s="214"/>
      <c r="K366" s="214"/>
    </row>
    <row r="367" spans="1:11" ht="23.25">
      <c r="A367" s="214"/>
      <c r="B367" s="214"/>
      <c r="C367" s="214"/>
      <c r="D367" s="214"/>
      <c r="E367" s="214"/>
      <c r="F367" s="214"/>
      <c r="G367" s="214"/>
      <c r="H367" s="214"/>
      <c r="I367" s="214"/>
      <c r="J367" s="214"/>
      <c r="K367" s="214"/>
    </row>
    <row r="368" spans="1:11" ht="23.25">
      <c r="A368" s="214"/>
      <c r="B368" s="214"/>
      <c r="C368" s="214"/>
      <c r="D368" s="214"/>
      <c r="E368" s="214"/>
      <c r="F368" s="214"/>
      <c r="G368" s="214"/>
      <c r="H368" s="214"/>
      <c r="I368" s="214"/>
      <c r="J368" s="214"/>
      <c r="K368" s="214"/>
    </row>
    <row r="369" spans="1:11" ht="23.25">
      <c r="A369" s="214"/>
      <c r="B369" s="214"/>
      <c r="C369" s="214"/>
      <c r="D369" s="214"/>
      <c r="E369" s="214"/>
      <c r="F369" s="214"/>
      <c r="G369" s="214"/>
      <c r="H369" s="214"/>
      <c r="I369" s="214"/>
      <c r="J369" s="214"/>
      <c r="K369" s="214"/>
    </row>
    <row r="370" spans="1:11" ht="23.25">
      <c r="A370" s="214"/>
      <c r="B370" s="214"/>
      <c r="C370" s="214"/>
      <c r="D370" s="214"/>
      <c r="E370" s="214"/>
      <c r="F370" s="214"/>
      <c r="G370" s="214"/>
      <c r="H370" s="214"/>
      <c r="I370" s="214"/>
      <c r="J370" s="214"/>
      <c r="K370" s="214"/>
    </row>
    <row r="371" spans="1:11" ht="23.25">
      <c r="A371" s="214"/>
      <c r="B371" s="214"/>
      <c r="C371" s="214"/>
      <c r="D371" s="214"/>
      <c r="E371" s="214"/>
      <c r="F371" s="214"/>
      <c r="G371" s="214"/>
      <c r="H371" s="214"/>
      <c r="I371" s="214"/>
      <c r="J371" s="214"/>
      <c r="K371" s="214"/>
    </row>
    <row r="372" spans="1:11" ht="23.25">
      <c r="A372" s="214"/>
      <c r="B372" s="214"/>
      <c r="C372" s="214"/>
      <c r="D372" s="214"/>
      <c r="E372" s="214"/>
      <c r="F372" s="214"/>
      <c r="G372" s="214"/>
      <c r="H372" s="214"/>
      <c r="I372" s="214"/>
      <c r="J372" s="214"/>
      <c r="K372" s="214"/>
    </row>
    <row r="373" spans="1:11" ht="23.25">
      <c r="A373" s="214"/>
      <c r="B373" s="214"/>
      <c r="C373" s="214"/>
      <c r="D373" s="214"/>
      <c r="E373" s="214"/>
      <c r="F373" s="214"/>
      <c r="G373" s="214"/>
      <c r="H373" s="214"/>
      <c r="I373" s="214"/>
      <c r="J373" s="214"/>
      <c r="K373" s="214"/>
    </row>
    <row r="374" spans="1:11" ht="23.25">
      <c r="A374" s="214"/>
      <c r="B374" s="214"/>
      <c r="C374" s="214"/>
      <c r="D374" s="214"/>
      <c r="E374" s="214"/>
      <c r="F374" s="214"/>
      <c r="G374" s="214"/>
      <c r="H374" s="214"/>
      <c r="I374" s="214"/>
      <c r="J374" s="214"/>
      <c r="K374" s="214"/>
    </row>
    <row r="375" spans="1:11" ht="23.25">
      <c r="A375" s="214"/>
      <c r="B375" s="214"/>
      <c r="C375" s="214"/>
      <c r="D375" s="214"/>
      <c r="E375" s="214"/>
      <c r="F375" s="214"/>
      <c r="G375" s="214"/>
      <c r="H375" s="214"/>
      <c r="I375" s="214"/>
      <c r="J375" s="214"/>
      <c r="K375" s="214"/>
    </row>
    <row r="376" spans="1:11" ht="23.25">
      <c r="A376" s="214"/>
      <c r="B376" s="214"/>
      <c r="C376" s="214"/>
      <c r="D376" s="214"/>
      <c r="E376" s="214"/>
      <c r="F376" s="214"/>
      <c r="G376" s="214"/>
      <c r="H376" s="214"/>
      <c r="I376" s="214"/>
      <c r="J376" s="214"/>
      <c r="K376" s="214"/>
    </row>
    <row r="377" spans="1:11" ht="23.25">
      <c r="A377" s="214"/>
      <c r="B377" s="214"/>
      <c r="C377" s="214"/>
      <c r="D377" s="214"/>
      <c r="E377" s="214"/>
      <c r="F377" s="214"/>
      <c r="G377" s="214"/>
      <c r="H377" s="214"/>
      <c r="I377" s="214"/>
      <c r="J377" s="214"/>
      <c r="K377" s="214"/>
    </row>
    <row r="378" spans="1:11" ht="23.25">
      <c r="A378" s="214"/>
      <c r="B378" s="214"/>
      <c r="C378" s="214"/>
      <c r="D378" s="214"/>
      <c r="E378" s="214"/>
      <c r="F378" s="214"/>
      <c r="G378" s="214"/>
      <c r="H378" s="214"/>
      <c r="I378" s="214"/>
      <c r="J378" s="214"/>
      <c r="K378" s="214"/>
    </row>
    <row r="379" spans="1:11" ht="23.25">
      <c r="A379" s="214"/>
      <c r="B379" s="214"/>
      <c r="C379" s="214"/>
      <c r="D379" s="214"/>
      <c r="E379" s="214"/>
      <c r="F379" s="214"/>
      <c r="G379" s="214"/>
      <c r="H379" s="214"/>
      <c r="I379" s="214"/>
      <c r="J379" s="214"/>
      <c r="K379" s="214"/>
    </row>
    <row r="380" spans="1:11" ht="23.25">
      <c r="A380" s="214"/>
      <c r="B380" s="214"/>
      <c r="C380" s="214"/>
      <c r="D380" s="214"/>
      <c r="E380" s="214"/>
      <c r="F380" s="214"/>
      <c r="G380" s="214"/>
      <c r="H380" s="214"/>
      <c r="I380" s="214"/>
      <c r="J380" s="214"/>
      <c r="K380" s="214"/>
    </row>
    <row r="381" spans="1:11" ht="23.25">
      <c r="A381" s="214"/>
      <c r="B381" s="214"/>
      <c r="C381" s="214"/>
      <c r="D381" s="214"/>
      <c r="E381" s="214"/>
      <c r="F381" s="214"/>
      <c r="G381" s="214"/>
      <c r="H381" s="214"/>
      <c r="I381" s="214"/>
      <c r="J381" s="214"/>
      <c r="K381" s="214"/>
    </row>
    <row r="382" spans="1:11" ht="23.25">
      <c r="A382" s="214"/>
      <c r="B382" s="214"/>
      <c r="C382" s="214"/>
      <c r="D382" s="214"/>
      <c r="E382" s="214"/>
      <c r="F382" s="214"/>
      <c r="G382" s="214"/>
      <c r="H382" s="214"/>
      <c r="I382" s="214"/>
      <c r="J382" s="214"/>
      <c r="K382" s="214"/>
    </row>
    <row r="383" spans="1:11" ht="23.25">
      <c r="A383" s="214"/>
      <c r="B383" s="214"/>
      <c r="C383" s="214"/>
      <c r="D383" s="214"/>
      <c r="E383" s="214"/>
      <c r="F383" s="214"/>
      <c r="G383" s="214"/>
      <c r="H383" s="214"/>
      <c r="I383" s="214"/>
      <c r="J383" s="214"/>
      <c r="K383" s="214"/>
    </row>
    <row r="384" spans="1:11" ht="23.25">
      <c r="A384" s="214"/>
      <c r="B384" s="214"/>
      <c r="C384" s="214"/>
      <c r="D384" s="214"/>
      <c r="E384" s="214"/>
      <c r="F384" s="214"/>
      <c r="G384" s="214"/>
      <c r="H384" s="214"/>
      <c r="I384" s="214"/>
      <c r="J384" s="214"/>
      <c r="K384" s="214"/>
    </row>
    <row r="385" spans="1:11" ht="23.25">
      <c r="A385" s="214"/>
      <c r="B385" s="214"/>
      <c r="C385" s="214"/>
      <c r="D385" s="214"/>
      <c r="E385" s="214"/>
      <c r="F385" s="214"/>
      <c r="G385" s="214"/>
      <c r="H385" s="214"/>
      <c r="I385" s="214"/>
      <c r="J385" s="214"/>
      <c r="K385" s="214"/>
    </row>
    <row r="386" spans="1:11" ht="23.25">
      <c r="A386" s="214"/>
      <c r="B386" s="214"/>
      <c r="C386" s="214"/>
      <c r="D386" s="214"/>
      <c r="E386" s="214"/>
      <c r="F386" s="214"/>
      <c r="G386" s="214"/>
      <c r="H386" s="214"/>
      <c r="I386" s="214"/>
      <c r="J386" s="214"/>
      <c r="K386" s="214"/>
    </row>
    <row r="387" spans="1:11" ht="23.25">
      <c r="A387" s="214"/>
      <c r="B387" s="214"/>
      <c r="C387" s="214"/>
      <c r="D387" s="214"/>
      <c r="E387" s="214"/>
      <c r="F387" s="214"/>
      <c r="G387" s="214"/>
      <c r="H387" s="214"/>
      <c r="I387" s="214"/>
      <c r="J387" s="214"/>
      <c r="K387" s="214"/>
    </row>
    <row r="388" spans="1:11" ht="23.25">
      <c r="A388" s="214"/>
      <c r="B388" s="214"/>
      <c r="C388" s="214"/>
      <c r="D388" s="214"/>
      <c r="E388" s="214"/>
      <c r="F388" s="214"/>
      <c r="G388" s="214"/>
      <c r="H388" s="214"/>
      <c r="I388" s="214"/>
      <c r="J388" s="214"/>
      <c r="K388" s="214"/>
    </row>
    <row r="389" spans="1:11" ht="23.25">
      <c r="A389" s="214"/>
      <c r="B389" s="214"/>
      <c r="C389" s="214"/>
      <c r="D389" s="214"/>
      <c r="E389" s="214"/>
      <c r="F389" s="214"/>
      <c r="G389" s="214"/>
      <c r="H389" s="214"/>
      <c r="I389" s="214"/>
      <c r="J389" s="214"/>
      <c r="K389" s="214"/>
    </row>
    <row r="390" spans="1:11" ht="23.25">
      <c r="A390" s="214"/>
      <c r="B390" s="214"/>
      <c r="C390" s="214"/>
      <c r="D390" s="214"/>
      <c r="E390" s="214"/>
      <c r="F390" s="214"/>
      <c r="G390" s="214"/>
      <c r="H390" s="214"/>
      <c r="I390" s="214"/>
      <c r="J390" s="214"/>
      <c r="K390" s="214"/>
    </row>
    <row r="391" spans="1:11" ht="23.25">
      <c r="A391" s="214"/>
      <c r="B391" s="214"/>
      <c r="C391" s="214"/>
      <c r="D391" s="214"/>
      <c r="E391" s="214"/>
      <c r="F391" s="214"/>
      <c r="G391" s="214"/>
      <c r="H391" s="214"/>
      <c r="I391" s="214"/>
      <c r="J391" s="214"/>
      <c r="K391" s="214"/>
    </row>
    <row r="392" spans="1:11" ht="23.25">
      <c r="A392" s="214"/>
      <c r="B392" s="214"/>
      <c r="C392" s="214"/>
      <c r="D392" s="214"/>
      <c r="E392" s="214"/>
      <c r="F392" s="214"/>
      <c r="G392" s="214"/>
      <c r="H392" s="214"/>
      <c r="I392" s="214"/>
      <c r="J392" s="214"/>
      <c r="K392" s="214"/>
    </row>
    <row r="393" spans="1:11" ht="23.25">
      <c r="A393" s="214"/>
      <c r="B393" s="214"/>
      <c r="C393" s="214"/>
      <c r="D393" s="214"/>
      <c r="E393" s="214"/>
      <c r="F393" s="214"/>
      <c r="G393" s="214"/>
      <c r="H393" s="214"/>
      <c r="I393" s="214"/>
      <c r="J393" s="214"/>
      <c r="K393" s="214"/>
    </row>
    <row r="394" spans="1:11" ht="23.25">
      <c r="A394" s="214"/>
      <c r="B394" s="214"/>
      <c r="C394" s="214"/>
      <c r="D394" s="214"/>
      <c r="E394" s="214"/>
      <c r="F394" s="214"/>
      <c r="G394" s="214"/>
      <c r="H394" s="214"/>
      <c r="I394" s="214"/>
      <c r="J394" s="214"/>
      <c r="K394" s="214"/>
    </row>
    <row r="395" spans="1:11" ht="23.25">
      <c r="A395" s="214"/>
      <c r="B395" s="214"/>
      <c r="C395" s="214"/>
      <c r="D395" s="214"/>
      <c r="E395" s="214"/>
      <c r="F395" s="214"/>
      <c r="G395" s="214"/>
      <c r="H395" s="214"/>
      <c r="I395" s="214"/>
      <c r="J395" s="214"/>
      <c r="K395" s="214"/>
    </row>
    <row r="396" spans="1:11" ht="23.25">
      <c r="A396" s="214"/>
      <c r="B396" s="214"/>
      <c r="C396" s="214"/>
      <c r="D396" s="214"/>
      <c r="E396" s="214"/>
      <c r="F396" s="214"/>
      <c r="G396" s="214"/>
      <c r="H396" s="214"/>
      <c r="I396" s="214"/>
      <c r="J396" s="214"/>
      <c r="K396" s="214"/>
    </row>
    <row r="397" spans="1:11" ht="23.25">
      <c r="A397" s="214"/>
      <c r="B397" s="214"/>
      <c r="C397" s="214"/>
      <c r="D397" s="214"/>
      <c r="E397" s="214"/>
      <c r="F397" s="214"/>
      <c r="G397" s="214"/>
      <c r="H397" s="214"/>
      <c r="I397" s="214"/>
      <c r="J397" s="214"/>
      <c r="K397" s="214"/>
    </row>
    <row r="398" spans="1:11" ht="23.25">
      <c r="A398" s="214"/>
      <c r="B398" s="214"/>
      <c r="C398" s="214"/>
      <c r="D398" s="214"/>
      <c r="E398" s="214"/>
      <c r="F398" s="214"/>
      <c r="G398" s="214"/>
      <c r="H398" s="214"/>
      <c r="I398" s="214"/>
      <c r="J398" s="214"/>
      <c r="K398" s="214"/>
    </row>
    <row r="399" spans="1:11" ht="23.25">
      <c r="A399" s="214"/>
      <c r="B399" s="214"/>
      <c r="C399" s="214"/>
      <c r="D399" s="214"/>
      <c r="E399" s="214"/>
      <c r="F399" s="214"/>
      <c r="G399" s="214"/>
      <c r="H399" s="214"/>
      <c r="I399" s="214"/>
      <c r="J399" s="214"/>
      <c r="K399" s="214"/>
    </row>
    <row r="400" spans="1:11" ht="23.25">
      <c r="A400" s="214"/>
      <c r="B400" s="214"/>
      <c r="C400" s="214"/>
      <c r="D400" s="214"/>
      <c r="E400" s="214"/>
      <c r="F400" s="214"/>
      <c r="G400" s="214"/>
      <c r="H400" s="214"/>
      <c r="I400" s="214"/>
      <c r="J400" s="214"/>
      <c r="K400" s="214"/>
    </row>
    <row r="401" spans="1:11" ht="23.25">
      <c r="A401" s="214"/>
      <c r="B401" s="214"/>
      <c r="C401" s="214"/>
      <c r="D401" s="214"/>
      <c r="E401" s="214"/>
      <c r="F401" s="214"/>
      <c r="G401" s="214"/>
      <c r="H401" s="214"/>
      <c r="I401" s="214"/>
      <c r="J401" s="214"/>
      <c r="K401" s="214"/>
    </row>
    <row r="402" spans="1:11" ht="23.25">
      <c r="A402" s="214"/>
      <c r="B402" s="214"/>
      <c r="C402" s="214"/>
      <c r="D402" s="214"/>
      <c r="E402" s="214"/>
      <c r="F402" s="214"/>
      <c r="G402" s="214"/>
      <c r="H402" s="214"/>
      <c r="I402" s="214"/>
      <c r="J402" s="214"/>
      <c r="K402" s="214"/>
    </row>
    <row r="403" spans="1:11" ht="23.25">
      <c r="A403" s="214"/>
      <c r="B403" s="214"/>
      <c r="C403" s="214"/>
      <c r="D403" s="214"/>
      <c r="E403" s="214"/>
      <c r="F403" s="214"/>
      <c r="G403" s="214"/>
      <c r="H403" s="214"/>
      <c r="I403" s="214"/>
      <c r="J403" s="214"/>
      <c r="K403" s="214"/>
    </row>
    <row r="404" spans="1:11" ht="23.25">
      <c r="A404" s="214"/>
      <c r="B404" s="214"/>
      <c r="C404" s="214"/>
      <c r="D404" s="214"/>
      <c r="E404" s="214"/>
      <c r="F404" s="214"/>
      <c r="G404" s="214"/>
      <c r="H404" s="214"/>
      <c r="I404" s="214"/>
      <c r="J404" s="214"/>
      <c r="K404" s="214"/>
    </row>
    <row r="405" spans="1:11" ht="23.25">
      <c r="A405" s="214"/>
      <c r="B405" s="214"/>
      <c r="C405" s="214"/>
      <c r="D405" s="214"/>
      <c r="E405" s="214"/>
      <c r="F405" s="214"/>
      <c r="G405" s="214"/>
      <c r="H405" s="214"/>
      <c r="I405" s="214"/>
      <c r="J405" s="214"/>
      <c r="K405" s="214"/>
    </row>
    <row r="406" spans="1:11" ht="23.25">
      <c r="A406" s="214"/>
      <c r="B406" s="214"/>
      <c r="C406" s="214"/>
      <c r="D406" s="214"/>
      <c r="E406" s="214"/>
      <c r="F406" s="214"/>
      <c r="G406" s="214"/>
      <c r="H406" s="214"/>
      <c r="I406" s="214"/>
      <c r="J406" s="214"/>
      <c r="K406" s="214"/>
    </row>
    <row r="407" spans="1:11" ht="23.25">
      <c r="A407" s="214"/>
      <c r="B407" s="214"/>
      <c r="C407" s="214"/>
      <c r="D407" s="214"/>
      <c r="E407" s="214"/>
      <c r="F407" s="214"/>
      <c r="G407" s="214"/>
      <c r="H407" s="214"/>
      <c r="I407" s="214"/>
      <c r="J407" s="214"/>
      <c r="K407" s="214"/>
    </row>
    <row r="408" spans="1:11" ht="23.25">
      <c r="A408" s="214"/>
      <c r="B408" s="214"/>
      <c r="C408" s="214"/>
      <c r="D408" s="214"/>
      <c r="E408" s="214"/>
      <c r="F408" s="214"/>
      <c r="G408" s="214"/>
      <c r="H408" s="214"/>
      <c r="I408" s="214"/>
      <c r="J408" s="214"/>
      <c r="K408" s="214"/>
    </row>
    <row r="409" spans="1:11" ht="23.25">
      <c r="A409" s="214"/>
      <c r="B409" s="214"/>
      <c r="C409" s="214"/>
      <c r="D409" s="214"/>
      <c r="E409" s="214"/>
      <c r="F409" s="214"/>
      <c r="G409" s="214"/>
      <c r="H409" s="214"/>
      <c r="I409" s="214"/>
      <c r="J409" s="214"/>
      <c r="K409" s="214"/>
    </row>
    <row r="410" spans="1:11" ht="23.25">
      <c r="A410" s="214"/>
      <c r="B410" s="214"/>
      <c r="C410" s="214"/>
      <c r="D410" s="214"/>
      <c r="E410" s="214"/>
      <c r="F410" s="214"/>
      <c r="G410" s="214"/>
      <c r="H410" s="214"/>
      <c r="I410" s="214"/>
      <c r="J410" s="214"/>
      <c r="K410" s="214"/>
    </row>
    <row r="411" spans="1:11" ht="23.25">
      <c r="A411" s="214"/>
      <c r="B411" s="214"/>
      <c r="C411" s="214"/>
      <c r="D411" s="214"/>
      <c r="E411" s="214"/>
      <c r="F411" s="214"/>
      <c r="G411" s="214"/>
      <c r="H411" s="214"/>
      <c r="I411" s="214"/>
      <c r="J411" s="214"/>
      <c r="K411" s="214"/>
    </row>
    <row r="412" spans="1:11" ht="23.25">
      <c r="A412" s="214"/>
      <c r="B412" s="214"/>
      <c r="C412" s="214"/>
      <c r="D412" s="214"/>
      <c r="E412" s="214"/>
      <c r="F412" s="214"/>
      <c r="G412" s="214"/>
      <c r="H412" s="214"/>
      <c r="I412" s="214"/>
      <c r="J412" s="214"/>
      <c r="K412" s="214"/>
    </row>
    <row r="413" spans="1:11" ht="23.25">
      <c r="A413" s="214"/>
      <c r="B413" s="214"/>
      <c r="C413" s="214"/>
      <c r="D413" s="214"/>
      <c r="E413" s="214"/>
      <c r="F413" s="214"/>
      <c r="G413" s="214"/>
      <c r="H413" s="214"/>
      <c r="I413" s="214"/>
      <c r="J413" s="214"/>
      <c r="K413" s="214"/>
    </row>
    <row r="414" spans="1:11" ht="23.25">
      <c r="A414" s="214"/>
      <c r="B414" s="214"/>
      <c r="C414" s="214"/>
      <c r="D414" s="214"/>
      <c r="E414" s="214"/>
      <c r="F414" s="214"/>
      <c r="G414" s="214"/>
      <c r="H414" s="214"/>
      <c r="I414" s="214"/>
      <c r="J414" s="214"/>
      <c r="K414" s="214"/>
    </row>
    <row r="415" spans="1:11" ht="23.25">
      <c r="A415" s="214"/>
      <c r="B415" s="214"/>
      <c r="C415" s="214"/>
      <c r="D415" s="214"/>
      <c r="E415" s="214"/>
      <c r="F415" s="214"/>
      <c r="G415" s="214"/>
      <c r="H415" s="214"/>
      <c r="I415" s="214"/>
      <c r="J415" s="214"/>
      <c r="K415" s="214"/>
    </row>
    <row r="416" spans="1:11" ht="23.25">
      <c r="A416" s="214"/>
      <c r="B416" s="214"/>
      <c r="C416" s="214"/>
      <c r="D416" s="214"/>
      <c r="E416" s="214"/>
      <c r="F416" s="214"/>
      <c r="G416" s="214"/>
      <c r="H416" s="214"/>
      <c r="I416" s="214"/>
      <c r="J416" s="214"/>
      <c r="K416" s="214"/>
    </row>
    <row r="417" spans="1:11" ht="23.25">
      <c r="A417" s="214"/>
      <c r="B417" s="214"/>
      <c r="C417" s="214"/>
      <c r="D417" s="214"/>
      <c r="E417" s="214"/>
      <c r="F417" s="214"/>
      <c r="G417" s="214"/>
      <c r="H417" s="214"/>
      <c r="I417" s="214"/>
      <c r="J417" s="214"/>
      <c r="K417" s="214"/>
    </row>
    <row r="418" spans="1:11" ht="23.25">
      <c r="A418" s="214"/>
      <c r="B418" s="214"/>
      <c r="C418" s="214"/>
      <c r="D418" s="214"/>
      <c r="E418" s="214"/>
      <c r="F418" s="214"/>
      <c r="G418" s="214"/>
      <c r="H418" s="214"/>
      <c r="I418" s="214"/>
      <c r="J418" s="214"/>
      <c r="K418" s="214"/>
    </row>
    <row r="419" spans="1:11" ht="23.25">
      <c r="A419" s="214"/>
      <c r="B419" s="214"/>
      <c r="C419" s="214"/>
      <c r="D419" s="214"/>
      <c r="E419" s="214"/>
      <c r="F419" s="214"/>
      <c r="G419" s="214"/>
      <c r="H419" s="214"/>
      <c r="I419" s="214"/>
      <c r="J419" s="214"/>
      <c r="K419" s="214"/>
    </row>
    <row r="420" spans="1:11" ht="23.25">
      <c r="A420" s="214"/>
      <c r="B420" s="214"/>
      <c r="C420" s="214"/>
      <c r="D420" s="214"/>
      <c r="E420" s="214"/>
      <c r="F420" s="214"/>
      <c r="G420" s="214"/>
      <c r="H420" s="214"/>
      <c r="I420" s="214"/>
      <c r="J420" s="214"/>
      <c r="K420" s="214"/>
    </row>
    <row r="421" spans="1:11" ht="23.25">
      <c r="A421" s="214"/>
      <c r="B421" s="214"/>
      <c r="C421" s="214"/>
      <c r="D421" s="214"/>
      <c r="E421" s="214"/>
      <c r="F421" s="214"/>
      <c r="G421" s="214"/>
      <c r="H421" s="214"/>
      <c r="I421" s="214"/>
      <c r="J421" s="214"/>
      <c r="K421" s="214"/>
    </row>
    <row r="422" spans="1:11" ht="23.25">
      <c r="A422" s="214"/>
      <c r="B422" s="214"/>
      <c r="C422" s="214"/>
      <c r="D422" s="214"/>
      <c r="E422" s="214"/>
      <c r="F422" s="214"/>
      <c r="G422" s="214"/>
      <c r="H422" s="214"/>
      <c r="I422" s="214"/>
      <c r="J422" s="214"/>
      <c r="K422" s="214"/>
    </row>
    <row r="423" spans="1:11" ht="23.25">
      <c r="A423" s="214"/>
      <c r="B423" s="214"/>
      <c r="C423" s="214"/>
      <c r="D423" s="214"/>
      <c r="E423" s="214"/>
      <c r="F423" s="214"/>
      <c r="G423" s="214"/>
      <c r="H423" s="214"/>
      <c r="I423" s="214"/>
      <c r="J423" s="214"/>
      <c r="K423" s="214"/>
    </row>
    <row r="424" spans="1:11" ht="23.25">
      <c r="A424" s="214"/>
      <c r="B424" s="214"/>
      <c r="C424" s="214"/>
      <c r="D424" s="214"/>
      <c r="E424" s="214"/>
      <c r="F424" s="214"/>
      <c r="G424" s="214"/>
      <c r="H424" s="214"/>
      <c r="I424" s="214"/>
      <c r="J424" s="214"/>
      <c r="K424" s="214"/>
    </row>
    <row r="425" spans="1:11" ht="23.25">
      <c r="A425" s="214"/>
      <c r="B425" s="214"/>
      <c r="C425" s="214"/>
      <c r="D425" s="214"/>
      <c r="E425" s="214"/>
      <c r="F425" s="214"/>
      <c r="G425" s="214"/>
      <c r="H425" s="214"/>
      <c r="I425" s="214"/>
      <c r="J425" s="214"/>
      <c r="K425" s="214"/>
    </row>
    <row r="426" spans="1:11" ht="23.25">
      <c r="A426" s="214"/>
      <c r="B426" s="214"/>
      <c r="C426" s="214"/>
      <c r="D426" s="214"/>
      <c r="E426" s="214"/>
      <c r="F426" s="214"/>
      <c r="G426" s="214"/>
      <c r="H426" s="214"/>
      <c r="I426" s="214"/>
      <c r="J426" s="214"/>
      <c r="K426" s="214"/>
    </row>
    <row r="427" spans="1:11" ht="23.25">
      <c r="A427" s="214"/>
      <c r="B427" s="214"/>
      <c r="C427" s="214"/>
      <c r="D427" s="214"/>
      <c r="E427" s="214"/>
      <c r="F427" s="214"/>
      <c r="G427" s="214"/>
      <c r="H427" s="214"/>
      <c r="I427" s="214"/>
      <c r="J427" s="214"/>
      <c r="K427" s="214"/>
    </row>
    <row r="428" spans="1:11" ht="23.25">
      <c r="A428" s="214"/>
      <c r="B428" s="214"/>
      <c r="C428" s="214"/>
      <c r="D428" s="214"/>
      <c r="E428" s="214"/>
      <c r="F428" s="214"/>
      <c r="G428" s="214"/>
      <c r="H428" s="214"/>
      <c r="I428" s="214"/>
      <c r="J428" s="214"/>
      <c r="K428" s="214"/>
    </row>
    <row r="429" spans="1:11" ht="23.25">
      <c r="A429" s="214"/>
      <c r="B429" s="214"/>
      <c r="C429" s="214"/>
      <c r="D429" s="214"/>
      <c r="E429" s="214"/>
      <c r="F429" s="214"/>
      <c r="G429" s="214"/>
      <c r="H429" s="214"/>
      <c r="I429" s="214"/>
      <c r="J429" s="214"/>
      <c r="K429" s="214"/>
    </row>
    <row r="430" spans="1:11" ht="23.25">
      <c r="A430" s="214"/>
      <c r="B430" s="214"/>
      <c r="C430" s="214"/>
      <c r="D430" s="214"/>
      <c r="E430" s="214"/>
      <c r="F430" s="214"/>
      <c r="G430" s="214"/>
      <c r="H430" s="214"/>
      <c r="I430" s="214"/>
      <c r="J430" s="214"/>
      <c r="K430" s="214"/>
    </row>
    <row r="431" spans="1:11" ht="23.25">
      <c r="A431" s="214"/>
      <c r="B431" s="214"/>
      <c r="C431" s="214"/>
      <c r="D431" s="214"/>
      <c r="E431" s="214"/>
      <c r="F431" s="214"/>
      <c r="G431" s="214"/>
      <c r="H431" s="214"/>
      <c r="I431" s="214"/>
      <c r="J431" s="214"/>
      <c r="K431" s="214"/>
    </row>
    <row r="432" spans="1:11" ht="23.25">
      <c r="A432" s="214"/>
      <c r="B432" s="214"/>
      <c r="C432" s="214"/>
      <c r="D432" s="214"/>
      <c r="E432" s="214"/>
      <c r="F432" s="214"/>
      <c r="G432" s="214"/>
      <c r="H432" s="214"/>
      <c r="I432" s="214"/>
      <c r="J432" s="214"/>
      <c r="K432" s="214"/>
    </row>
    <row r="433" spans="1:11" ht="23.25">
      <c r="A433" s="214"/>
      <c r="B433" s="214"/>
      <c r="C433" s="214"/>
      <c r="D433" s="214"/>
      <c r="E433" s="214"/>
      <c r="F433" s="214"/>
      <c r="G433" s="214"/>
      <c r="H433" s="214"/>
      <c r="I433" s="214"/>
      <c r="J433" s="214"/>
      <c r="K433" s="214"/>
    </row>
    <row r="434" spans="1:11" ht="23.25">
      <c r="A434" s="214"/>
      <c r="B434" s="214"/>
      <c r="C434" s="214"/>
      <c r="D434" s="214"/>
      <c r="E434" s="214"/>
      <c r="F434" s="214"/>
      <c r="G434" s="214"/>
      <c r="H434" s="214"/>
      <c r="I434" s="214"/>
      <c r="J434" s="214"/>
      <c r="K434" s="214"/>
    </row>
    <row r="435" spans="1:11" ht="23.25">
      <c r="A435" s="214"/>
      <c r="B435" s="214"/>
      <c r="C435" s="214"/>
      <c r="D435" s="214"/>
      <c r="E435" s="214"/>
      <c r="F435" s="214"/>
      <c r="G435" s="214"/>
      <c r="H435" s="214"/>
      <c r="I435" s="214"/>
      <c r="J435" s="214"/>
      <c r="K435" s="214"/>
    </row>
    <row r="436" spans="1:11" ht="23.25">
      <c r="A436" s="214"/>
      <c r="B436" s="214"/>
      <c r="C436" s="214"/>
      <c r="D436" s="214"/>
      <c r="E436" s="214"/>
      <c r="F436" s="214"/>
      <c r="G436" s="214"/>
      <c r="H436" s="214"/>
      <c r="I436" s="214"/>
      <c r="J436" s="214"/>
      <c r="K436" s="214"/>
    </row>
    <row r="437" spans="1:11" ht="23.25">
      <c r="A437" s="214"/>
      <c r="B437" s="214"/>
      <c r="C437" s="214"/>
      <c r="D437" s="214"/>
      <c r="E437" s="214"/>
      <c r="F437" s="214"/>
      <c r="G437" s="214"/>
      <c r="H437" s="214"/>
      <c r="I437" s="214"/>
      <c r="J437" s="214"/>
      <c r="K437" s="214"/>
    </row>
    <row r="438" spans="1:11" ht="23.25">
      <c r="A438" s="214"/>
      <c r="B438" s="214"/>
      <c r="C438" s="214"/>
      <c r="D438" s="214"/>
      <c r="E438" s="214"/>
      <c r="F438" s="214"/>
      <c r="G438" s="214"/>
      <c r="H438" s="214"/>
      <c r="I438" s="214"/>
      <c r="J438" s="214"/>
      <c r="K438" s="214"/>
    </row>
    <row r="439" spans="1:11" ht="23.25">
      <c r="A439" s="214"/>
      <c r="B439" s="214"/>
      <c r="C439" s="214"/>
      <c r="D439" s="214"/>
      <c r="E439" s="214"/>
      <c r="F439" s="214"/>
      <c r="G439" s="214"/>
      <c r="H439" s="214"/>
      <c r="I439" s="214"/>
      <c r="J439" s="214"/>
      <c r="K439" s="214"/>
    </row>
    <row r="440" spans="1:11" ht="23.25">
      <c r="A440" s="214"/>
      <c r="B440" s="214"/>
      <c r="C440" s="214"/>
      <c r="D440" s="214"/>
      <c r="E440" s="214"/>
      <c r="F440" s="214"/>
      <c r="G440" s="214"/>
      <c r="H440" s="214"/>
      <c r="I440" s="214"/>
      <c r="J440" s="214"/>
      <c r="K440" s="214"/>
    </row>
    <row r="441" spans="1:11" ht="23.25">
      <c r="A441" s="214"/>
      <c r="B441" s="214"/>
      <c r="C441" s="214"/>
      <c r="D441" s="214"/>
      <c r="E441" s="214"/>
      <c r="F441" s="214"/>
      <c r="G441" s="214"/>
      <c r="H441" s="214"/>
      <c r="I441" s="214"/>
      <c r="J441" s="214"/>
      <c r="K441" s="214"/>
    </row>
    <row r="442" spans="1:11" ht="23.25">
      <c r="A442" s="214"/>
      <c r="B442" s="214"/>
      <c r="C442" s="214"/>
      <c r="D442" s="214"/>
      <c r="E442" s="214"/>
      <c r="F442" s="214"/>
      <c r="G442" s="214"/>
      <c r="H442" s="214"/>
      <c r="I442" s="214"/>
      <c r="J442" s="214"/>
      <c r="K442" s="214"/>
    </row>
    <row r="443" spans="1:11" ht="23.25">
      <c r="A443" s="214"/>
      <c r="B443" s="214"/>
      <c r="C443" s="214"/>
      <c r="D443" s="214"/>
      <c r="E443" s="214"/>
      <c r="F443" s="214"/>
      <c r="G443" s="214"/>
      <c r="H443" s="214"/>
      <c r="I443" s="214"/>
      <c r="J443" s="214"/>
      <c r="K443" s="214"/>
    </row>
    <row r="444" spans="1:11" ht="23.25">
      <c r="A444" s="214"/>
      <c r="B444" s="214"/>
      <c r="C444" s="214"/>
      <c r="D444" s="214"/>
      <c r="E444" s="214"/>
      <c r="F444" s="214"/>
      <c r="G444" s="214"/>
      <c r="H444" s="214"/>
      <c r="I444" s="214"/>
      <c r="J444" s="214"/>
      <c r="K444" s="214"/>
    </row>
    <row r="445" spans="1:11" ht="23.25">
      <c r="A445" s="214"/>
      <c r="B445" s="214"/>
      <c r="C445" s="214"/>
      <c r="D445" s="214"/>
      <c r="E445" s="214"/>
      <c r="F445" s="214"/>
      <c r="G445" s="214"/>
      <c r="H445" s="214"/>
      <c r="I445" s="214"/>
      <c r="J445" s="214"/>
      <c r="K445" s="214"/>
    </row>
    <row r="446" spans="1:11" ht="23.25">
      <c r="A446" s="214"/>
      <c r="B446" s="214"/>
      <c r="C446" s="214"/>
      <c r="D446" s="214"/>
      <c r="E446" s="214"/>
      <c r="F446" s="214"/>
      <c r="G446" s="214"/>
      <c r="H446" s="214"/>
      <c r="I446" s="214"/>
      <c r="J446" s="214"/>
      <c r="K446" s="214"/>
    </row>
    <row r="447" spans="1:11" ht="23.25">
      <c r="A447" s="214"/>
      <c r="B447" s="214"/>
      <c r="C447" s="214"/>
      <c r="D447" s="214"/>
      <c r="E447" s="214"/>
      <c r="F447" s="214"/>
      <c r="G447" s="214"/>
      <c r="H447" s="214"/>
      <c r="I447" s="214"/>
      <c r="J447" s="214"/>
      <c r="K447" s="214"/>
    </row>
    <row r="448" spans="1:11" ht="23.25">
      <c r="A448" s="214"/>
      <c r="B448" s="214"/>
      <c r="C448" s="214"/>
      <c r="D448" s="214"/>
      <c r="E448" s="214"/>
      <c r="F448" s="214"/>
      <c r="G448" s="214"/>
      <c r="H448" s="214"/>
      <c r="I448" s="214"/>
      <c r="J448" s="214"/>
      <c r="K448" s="214"/>
    </row>
    <row r="449" spans="1:11" ht="23.25">
      <c r="A449" s="214"/>
      <c r="B449" s="214"/>
      <c r="C449" s="214"/>
      <c r="D449" s="214"/>
      <c r="E449" s="214"/>
      <c r="F449" s="214"/>
      <c r="G449" s="214"/>
      <c r="H449" s="214"/>
      <c r="I449" s="214"/>
      <c r="J449" s="214"/>
      <c r="K449" s="214"/>
    </row>
    <row r="450" spans="1:11" ht="23.25">
      <c r="A450" s="214"/>
      <c r="B450" s="214"/>
      <c r="C450" s="214"/>
      <c r="D450" s="214"/>
      <c r="E450" s="214"/>
      <c r="F450" s="214"/>
      <c r="G450" s="214"/>
      <c r="H450" s="214"/>
      <c r="I450" s="214"/>
      <c r="J450" s="214"/>
      <c r="K450" s="214"/>
    </row>
    <row r="451" spans="1:11" ht="23.25">
      <c r="A451" s="214"/>
      <c r="B451" s="214"/>
      <c r="C451" s="214"/>
      <c r="D451" s="214"/>
      <c r="E451" s="214"/>
      <c r="F451" s="214"/>
      <c r="G451" s="214"/>
      <c r="H451" s="214"/>
      <c r="I451" s="214"/>
      <c r="J451" s="214"/>
      <c r="K451" s="214"/>
    </row>
    <row r="452" spans="1:11" ht="23.25">
      <c r="A452" s="214"/>
      <c r="B452" s="214"/>
      <c r="C452" s="214"/>
      <c r="D452" s="214"/>
      <c r="E452" s="214"/>
      <c r="F452" s="214"/>
      <c r="G452" s="214"/>
      <c r="H452" s="214"/>
      <c r="I452" s="214"/>
      <c r="J452" s="214"/>
      <c r="K452" s="214"/>
    </row>
    <row r="453" spans="1:11" ht="23.25">
      <c r="A453" s="214"/>
      <c r="B453" s="214"/>
      <c r="C453" s="214"/>
      <c r="D453" s="214"/>
      <c r="E453" s="214"/>
      <c r="F453" s="214"/>
      <c r="G453" s="214"/>
      <c r="H453" s="214"/>
      <c r="I453" s="214"/>
      <c r="J453" s="214"/>
      <c r="K453" s="214"/>
    </row>
    <row r="454" spans="1:11" ht="23.25">
      <c r="A454" s="214"/>
      <c r="B454" s="214"/>
      <c r="C454" s="214"/>
      <c r="D454" s="214"/>
      <c r="E454" s="214"/>
      <c r="F454" s="214"/>
      <c r="G454" s="214"/>
      <c r="H454" s="214"/>
      <c r="I454" s="214"/>
      <c r="J454" s="214"/>
      <c r="K454" s="214"/>
    </row>
    <row r="455" spans="1:11" ht="23.25">
      <c r="A455" s="214"/>
      <c r="B455" s="214"/>
      <c r="C455" s="214"/>
      <c r="D455" s="214"/>
      <c r="E455" s="214"/>
      <c r="F455" s="214"/>
      <c r="G455" s="214"/>
      <c r="H455" s="214"/>
      <c r="I455" s="214"/>
      <c r="J455" s="214"/>
      <c r="K455" s="214"/>
    </row>
    <row r="456" spans="1:11" ht="23.25">
      <c r="A456" s="214"/>
      <c r="B456" s="214"/>
      <c r="C456" s="214"/>
      <c r="D456" s="214"/>
      <c r="E456" s="214"/>
      <c r="F456" s="214"/>
      <c r="G456" s="214"/>
      <c r="H456" s="214"/>
      <c r="I456" s="214"/>
      <c r="J456" s="214"/>
      <c r="K456" s="214"/>
    </row>
    <row r="457" spans="1:11" ht="23.25">
      <c r="A457" s="214"/>
      <c r="B457" s="214"/>
      <c r="C457" s="214"/>
      <c r="D457" s="214"/>
      <c r="E457" s="214"/>
      <c r="F457" s="214"/>
      <c r="G457" s="214"/>
      <c r="H457" s="214"/>
      <c r="I457" s="214"/>
      <c r="J457" s="214"/>
      <c r="K457" s="214"/>
    </row>
    <row r="458" spans="1:11" ht="23.25">
      <c r="A458" s="214"/>
      <c r="B458" s="214"/>
      <c r="C458" s="214"/>
      <c r="D458" s="214"/>
      <c r="E458" s="214"/>
      <c r="F458" s="214"/>
      <c r="G458" s="214"/>
      <c r="H458" s="214"/>
      <c r="I458" s="214"/>
      <c r="J458" s="214"/>
      <c r="K458" s="214"/>
    </row>
    <row r="459" spans="1:11" ht="23.25">
      <c r="A459" s="214"/>
      <c r="B459" s="214"/>
      <c r="C459" s="214"/>
      <c r="D459" s="214"/>
      <c r="E459" s="214"/>
      <c r="F459" s="214"/>
      <c r="G459" s="214"/>
      <c r="H459" s="214"/>
      <c r="I459" s="214"/>
      <c r="J459" s="214"/>
      <c r="K459" s="214"/>
    </row>
    <row r="460" spans="1:11" ht="23.25">
      <c r="A460" s="214"/>
      <c r="B460" s="214"/>
      <c r="C460" s="214"/>
      <c r="D460" s="214"/>
      <c r="E460" s="214"/>
      <c r="F460" s="214"/>
      <c r="G460" s="214"/>
      <c r="H460" s="214"/>
      <c r="I460" s="214"/>
      <c r="J460" s="214"/>
      <c r="K460" s="214"/>
    </row>
    <row r="461" spans="1:11" ht="23.25">
      <c r="A461" s="214"/>
      <c r="B461" s="214"/>
      <c r="C461" s="214"/>
      <c r="D461" s="214"/>
      <c r="E461" s="214"/>
      <c r="F461" s="214"/>
      <c r="G461" s="214"/>
      <c r="H461" s="214"/>
      <c r="I461" s="214"/>
      <c r="J461" s="214"/>
      <c r="K461" s="214"/>
    </row>
    <row r="462" spans="1:11" ht="23.25">
      <c r="A462" s="214"/>
      <c r="B462" s="214"/>
      <c r="C462" s="214"/>
      <c r="D462" s="214"/>
      <c r="E462" s="214"/>
      <c r="F462" s="214"/>
      <c r="G462" s="214"/>
      <c r="H462" s="214"/>
      <c r="I462" s="214"/>
      <c r="J462" s="214"/>
      <c r="K462" s="214"/>
    </row>
    <row r="463" spans="1:11" ht="23.25">
      <c r="A463" s="214"/>
      <c r="B463" s="214"/>
      <c r="C463" s="214"/>
      <c r="D463" s="214"/>
      <c r="E463" s="214"/>
      <c r="F463" s="214"/>
      <c r="G463" s="214"/>
      <c r="H463" s="214"/>
      <c r="I463" s="214"/>
      <c r="J463" s="214"/>
      <c r="K463" s="214"/>
    </row>
    <row r="464" spans="1:11" ht="23.25">
      <c r="A464" s="214"/>
      <c r="B464" s="214"/>
      <c r="C464" s="214"/>
      <c r="D464" s="214"/>
      <c r="E464" s="214"/>
      <c r="F464" s="214"/>
      <c r="G464" s="214"/>
      <c r="H464" s="214"/>
      <c r="I464" s="214"/>
      <c r="J464" s="214"/>
      <c r="K464" s="214"/>
    </row>
    <row r="465" spans="1:11" ht="23.25">
      <c r="A465" s="214"/>
      <c r="B465" s="214"/>
      <c r="C465" s="214"/>
      <c r="D465" s="214"/>
      <c r="E465" s="214"/>
      <c r="F465" s="214"/>
      <c r="G465" s="214"/>
      <c r="H465" s="214"/>
      <c r="I465" s="214"/>
      <c r="J465" s="214"/>
      <c r="K465" s="214"/>
    </row>
    <row r="466" spans="1:11" ht="23.25">
      <c r="A466" s="214"/>
      <c r="B466" s="214"/>
      <c r="C466" s="214"/>
      <c r="D466" s="214"/>
      <c r="E466" s="214"/>
      <c r="F466" s="214"/>
      <c r="G466" s="214"/>
      <c r="H466" s="214"/>
      <c r="I466" s="214"/>
      <c r="J466" s="214"/>
      <c r="K466" s="214"/>
    </row>
    <row r="467" spans="1:11" ht="23.25">
      <c r="A467" s="214"/>
      <c r="B467" s="214"/>
      <c r="C467" s="214"/>
      <c r="D467" s="214"/>
      <c r="E467" s="214"/>
      <c r="F467" s="214"/>
      <c r="G467" s="214"/>
      <c r="H467" s="214"/>
      <c r="I467" s="214"/>
      <c r="J467" s="214"/>
      <c r="K467" s="214"/>
    </row>
    <row r="468" spans="1:11" ht="23.25">
      <c r="A468" s="214"/>
      <c r="B468" s="214"/>
      <c r="C468" s="214"/>
      <c r="D468" s="214"/>
      <c r="E468" s="214"/>
      <c r="F468" s="214"/>
      <c r="G468" s="214"/>
      <c r="H468" s="214"/>
      <c r="I468" s="214"/>
      <c r="J468" s="214"/>
      <c r="K468" s="214"/>
    </row>
    <row r="469" spans="1:11" ht="23.25">
      <c r="A469" s="214"/>
      <c r="B469" s="214"/>
      <c r="C469" s="214"/>
      <c r="D469" s="214"/>
      <c r="E469" s="214"/>
      <c r="F469" s="214"/>
      <c r="G469" s="214"/>
      <c r="H469" s="214"/>
      <c r="I469" s="214"/>
      <c r="J469" s="214"/>
      <c r="K469" s="214"/>
    </row>
    <row r="470" spans="1:11" ht="23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</row>
    <row r="471" spans="1:11" ht="23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</row>
    <row r="472" spans="1:11" ht="23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</row>
    <row r="473" spans="1:11" ht="23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</row>
    <row r="474" spans="1:11" ht="23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</row>
    <row r="475" spans="1:11" ht="23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</row>
    <row r="476" spans="1:11" ht="23.25">
      <c r="A476" s="214"/>
      <c r="B476" s="214"/>
      <c r="C476" s="214"/>
      <c r="D476" s="214"/>
      <c r="E476" s="214"/>
      <c r="F476" s="214"/>
      <c r="G476" s="214"/>
      <c r="H476" s="214"/>
      <c r="I476" s="214"/>
      <c r="J476" s="214"/>
      <c r="K476" s="214"/>
    </row>
    <row r="477" spans="1:11" ht="23.25">
      <c r="A477" s="214"/>
      <c r="B477" s="214"/>
      <c r="C477" s="214"/>
      <c r="D477" s="214"/>
      <c r="E477" s="214"/>
      <c r="F477" s="214"/>
      <c r="G477" s="214"/>
      <c r="H477" s="214"/>
      <c r="I477" s="214"/>
      <c r="J477" s="214"/>
      <c r="K477" s="214"/>
    </row>
    <row r="478" spans="1:11" ht="23.25">
      <c r="A478" s="214"/>
      <c r="B478" s="214"/>
      <c r="C478" s="214"/>
      <c r="D478" s="214"/>
      <c r="E478" s="214"/>
      <c r="F478" s="214"/>
      <c r="G478" s="214"/>
      <c r="H478" s="214"/>
      <c r="I478" s="214"/>
      <c r="J478" s="214"/>
      <c r="K478" s="214"/>
    </row>
    <row r="479" spans="1:11" ht="23.25">
      <c r="A479" s="214"/>
      <c r="B479" s="214"/>
      <c r="C479" s="214"/>
      <c r="D479" s="214"/>
      <c r="E479" s="214"/>
      <c r="F479" s="214"/>
      <c r="G479" s="214"/>
      <c r="H479" s="214"/>
      <c r="I479" s="214"/>
      <c r="J479" s="214"/>
      <c r="K479" s="214"/>
    </row>
    <row r="480" spans="1:11" ht="23.25">
      <c r="A480" s="214"/>
      <c r="B480" s="214"/>
      <c r="C480" s="214"/>
      <c r="D480" s="214"/>
      <c r="E480" s="214"/>
      <c r="F480" s="214"/>
      <c r="G480" s="214"/>
      <c r="H480" s="214"/>
      <c r="I480" s="214"/>
      <c r="J480" s="214"/>
      <c r="K480" s="214"/>
    </row>
    <row r="481" spans="1:11" ht="23.25">
      <c r="A481" s="214"/>
      <c r="B481" s="214"/>
      <c r="C481" s="214"/>
      <c r="D481" s="214"/>
      <c r="E481" s="214"/>
      <c r="F481" s="214"/>
      <c r="G481" s="214"/>
      <c r="H481" s="214"/>
      <c r="I481" s="214"/>
      <c r="J481" s="214"/>
      <c r="K481" s="214"/>
    </row>
    <row r="482" spans="1:11" ht="23.25">
      <c r="A482" s="214"/>
      <c r="B482" s="214"/>
      <c r="C482" s="214"/>
      <c r="D482" s="214"/>
      <c r="E482" s="214"/>
      <c r="F482" s="214"/>
      <c r="G482" s="214"/>
      <c r="H482" s="214"/>
      <c r="I482" s="214"/>
      <c r="J482" s="214"/>
      <c r="K482" s="214"/>
    </row>
    <row r="483" spans="1:11" ht="23.25">
      <c r="A483" s="214"/>
      <c r="B483" s="214"/>
      <c r="C483" s="214"/>
      <c r="D483" s="214"/>
      <c r="E483" s="214"/>
      <c r="F483" s="214"/>
      <c r="G483" s="214"/>
      <c r="H483" s="214"/>
      <c r="I483" s="214"/>
      <c r="J483" s="214"/>
      <c r="K483" s="214"/>
    </row>
    <row r="484" spans="1:11" ht="23.25">
      <c r="A484" s="214"/>
      <c r="B484" s="214"/>
      <c r="C484" s="214"/>
      <c r="D484" s="214"/>
      <c r="E484" s="214"/>
      <c r="F484" s="214"/>
      <c r="G484" s="214"/>
      <c r="H484" s="214"/>
      <c r="I484" s="214"/>
      <c r="J484" s="214"/>
      <c r="K484" s="214"/>
    </row>
    <row r="485" spans="1:11" ht="23.25">
      <c r="A485" s="214"/>
      <c r="B485" s="214"/>
      <c r="C485" s="214"/>
      <c r="D485" s="214"/>
      <c r="E485" s="214"/>
      <c r="F485" s="214"/>
      <c r="G485" s="214"/>
      <c r="H485" s="214"/>
      <c r="I485" s="214"/>
      <c r="J485" s="214"/>
      <c r="K485" s="214"/>
    </row>
    <row r="486" spans="1:11" ht="23.25">
      <c r="A486" s="214"/>
      <c r="B486" s="214"/>
      <c r="C486" s="214"/>
      <c r="D486" s="214"/>
      <c r="E486" s="214"/>
      <c r="F486" s="214"/>
      <c r="G486" s="214"/>
      <c r="H486" s="214"/>
      <c r="I486" s="214"/>
      <c r="J486" s="214"/>
      <c r="K486" s="214"/>
    </row>
    <row r="487" spans="1:11" ht="23.25">
      <c r="A487" s="214"/>
      <c r="B487" s="214"/>
      <c r="C487" s="214"/>
      <c r="D487" s="214"/>
      <c r="E487" s="214"/>
      <c r="F487" s="214"/>
      <c r="G487" s="214"/>
      <c r="H487" s="214"/>
      <c r="I487" s="214"/>
      <c r="J487" s="214"/>
      <c r="K487" s="214"/>
    </row>
    <row r="488" spans="1:11" ht="23.25">
      <c r="A488" s="214"/>
      <c r="B488" s="214"/>
      <c r="C488" s="214"/>
      <c r="D488" s="214"/>
      <c r="E488" s="214"/>
      <c r="F488" s="214"/>
      <c r="G488" s="214"/>
      <c r="H488" s="214"/>
      <c r="I488" s="214"/>
      <c r="J488" s="214"/>
      <c r="K488" s="214"/>
    </row>
    <row r="489" spans="1:11" ht="23.25">
      <c r="A489" s="214"/>
      <c r="B489" s="214"/>
      <c r="C489" s="214"/>
      <c r="D489" s="214"/>
      <c r="E489" s="214"/>
      <c r="F489" s="214"/>
      <c r="G489" s="214"/>
      <c r="H489" s="214"/>
      <c r="I489" s="214"/>
      <c r="J489" s="214"/>
      <c r="K489" s="214"/>
    </row>
    <row r="490" spans="1:11" ht="23.25">
      <c r="A490" s="214"/>
      <c r="B490" s="214"/>
      <c r="C490" s="214"/>
      <c r="D490" s="214"/>
      <c r="E490" s="214"/>
      <c r="F490" s="214"/>
      <c r="G490" s="214"/>
      <c r="H490" s="214"/>
      <c r="I490" s="214"/>
      <c r="J490" s="214"/>
      <c r="K490" s="214"/>
    </row>
    <row r="491" spans="1:11" ht="23.25">
      <c r="A491" s="214"/>
      <c r="B491" s="214"/>
      <c r="C491" s="214"/>
      <c r="D491" s="214"/>
      <c r="E491" s="214"/>
      <c r="F491" s="214"/>
      <c r="G491" s="214"/>
      <c r="H491" s="214"/>
      <c r="I491" s="214"/>
      <c r="J491" s="214"/>
      <c r="K491" s="214"/>
    </row>
    <row r="492" spans="1:11" ht="23.25">
      <c r="A492" s="214"/>
      <c r="B492" s="214"/>
      <c r="C492" s="214"/>
      <c r="D492" s="214"/>
      <c r="E492" s="214"/>
      <c r="F492" s="214"/>
      <c r="G492" s="214"/>
      <c r="H492" s="214"/>
      <c r="I492" s="214"/>
      <c r="J492" s="214"/>
      <c r="K492" s="214"/>
    </row>
    <row r="493" spans="1:11" ht="23.25">
      <c r="A493" s="214"/>
      <c r="B493" s="214"/>
      <c r="C493" s="214"/>
      <c r="D493" s="214"/>
      <c r="E493" s="214"/>
      <c r="F493" s="214"/>
      <c r="G493" s="214"/>
      <c r="H493" s="214"/>
      <c r="I493" s="214"/>
      <c r="J493" s="214"/>
      <c r="K493" s="214"/>
    </row>
    <row r="494" spans="1:11" ht="23.25">
      <c r="A494" s="214"/>
      <c r="B494" s="214"/>
      <c r="C494" s="214"/>
      <c r="D494" s="214"/>
      <c r="E494" s="214"/>
      <c r="F494" s="214"/>
      <c r="G494" s="214"/>
      <c r="H494" s="214"/>
      <c r="I494" s="214"/>
      <c r="J494" s="214"/>
      <c r="K494" s="214"/>
    </row>
    <row r="495" spans="1:11" ht="23.25">
      <c r="A495" s="214"/>
      <c r="B495" s="214"/>
      <c r="C495" s="214"/>
      <c r="D495" s="214"/>
      <c r="E495" s="214"/>
      <c r="F495" s="214"/>
      <c r="G495" s="214"/>
      <c r="H495" s="214"/>
      <c r="I495" s="214"/>
      <c r="J495" s="214"/>
      <c r="K495" s="214"/>
    </row>
    <row r="496" spans="1:11" ht="23.25">
      <c r="A496" s="214"/>
      <c r="B496" s="214"/>
      <c r="C496" s="214"/>
      <c r="D496" s="214"/>
      <c r="E496" s="214"/>
      <c r="F496" s="214"/>
      <c r="G496" s="214"/>
      <c r="H496" s="214"/>
      <c r="I496" s="214"/>
      <c r="J496" s="214"/>
      <c r="K496" s="214"/>
    </row>
    <row r="497" spans="1:11" ht="23.25">
      <c r="A497" s="214"/>
      <c r="B497" s="214"/>
      <c r="C497" s="214"/>
      <c r="D497" s="214"/>
      <c r="E497" s="214"/>
      <c r="F497" s="214"/>
      <c r="G497" s="214"/>
      <c r="H497" s="214"/>
      <c r="I497" s="214"/>
      <c r="J497" s="214"/>
      <c r="K497" s="214"/>
    </row>
    <row r="498" spans="1:11" ht="23.25">
      <c r="A498" s="214"/>
      <c r="B498" s="214"/>
      <c r="C498" s="214"/>
      <c r="D498" s="214"/>
      <c r="E498" s="214"/>
      <c r="F498" s="214"/>
      <c r="G498" s="214"/>
      <c r="H498" s="214"/>
      <c r="I498" s="214"/>
      <c r="J498" s="214"/>
      <c r="K498" s="214"/>
    </row>
    <row r="499" spans="1:11" ht="23.25">
      <c r="A499" s="214"/>
      <c r="B499" s="214"/>
      <c r="C499" s="214"/>
      <c r="D499" s="214"/>
      <c r="E499" s="214"/>
      <c r="F499" s="214"/>
      <c r="G499" s="214"/>
      <c r="H499" s="214"/>
      <c r="I499" s="214"/>
      <c r="J499" s="214"/>
      <c r="K499" s="214"/>
    </row>
    <row r="500" spans="1:11" ht="23.25">
      <c r="A500" s="214"/>
      <c r="B500" s="214"/>
      <c r="C500" s="214"/>
      <c r="D500" s="214"/>
      <c r="E500" s="214"/>
      <c r="F500" s="214"/>
      <c r="G500" s="214"/>
      <c r="H500" s="214"/>
      <c r="I500" s="214"/>
      <c r="J500" s="214"/>
      <c r="K500" s="214"/>
    </row>
    <row r="501" spans="1:11" ht="23.25">
      <c r="A501" s="214"/>
      <c r="B501" s="214"/>
      <c r="C501" s="214"/>
      <c r="D501" s="214"/>
      <c r="E501" s="214"/>
      <c r="F501" s="214"/>
      <c r="G501" s="214"/>
      <c r="H501" s="214"/>
      <c r="I501" s="214"/>
      <c r="J501" s="214"/>
      <c r="K501" s="214"/>
    </row>
    <row r="502" spans="1:11" ht="23.25">
      <c r="A502" s="214"/>
      <c r="B502" s="214"/>
      <c r="C502" s="214"/>
      <c r="D502" s="214"/>
      <c r="E502" s="214"/>
      <c r="F502" s="214"/>
      <c r="G502" s="214"/>
      <c r="H502" s="214"/>
      <c r="I502" s="214"/>
      <c r="J502" s="214"/>
      <c r="K502" s="214"/>
    </row>
    <row r="503" spans="1:11" ht="23.25">
      <c r="A503" s="214"/>
      <c r="B503" s="214"/>
      <c r="C503" s="214"/>
      <c r="D503" s="214"/>
      <c r="E503" s="214"/>
      <c r="F503" s="214"/>
      <c r="G503" s="214"/>
      <c r="H503" s="214"/>
      <c r="I503" s="214"/>
      <c r="J503" s="214"/>
      <c r="K503" s="214"/>
    </row>
    <row r="504" spans="1:11" ht="23.25">
      <c r="A504" s="214"/>
      <c r="B504" s="214"/>
      <c r="C504" s="214"/>
      <c r="D504" s="214"/>
      <c r="E504" s="214"/>
      <c r="F504" s="214"/>
      <c r="G504" s="214"/>
      <c r="H504" s="214"/>
      <c r="I504" s="214"/>
      <c r="J504" s="214"/>
      <c r="K504" s="214"/>
    </row>
    <row r="505" spans="1:11" ht="23.25">
      <c r="A505" s="214"/>
      <c r="B505" s="214"/>
      <c r="C505" s="214"/>
      <c r="D505" s="214"/>
      <c r="E505" s="214"/>
      <c r="F505" s="214"/>
      <c r="G505" s="214"/>
      <c r="H505" s="214"/>
      <c r="I505" s="214"/>
      <c r="J505" s="214"/>
      <c r="K505" s="214"/>
    </row>
    <row r="506" spans="1:11" ht="23.25">
      <c r="A506" s="214"/>
      <c r="B506" s="214"/>
      <c r="C506" s="214"/>
      <c r="D506" s="214"/>
      <c r="E506" s="214"/>
      <c r="F506" s="214"/>
      <c r="G506" s="214"/>
      <c r="H506" s="214"/>
      <c r="I506" s="214"/>
      <c r="J506" s="214"/>
      <c r="K506" s="214"/>
    </row>
    <row r="507" spans="1:11" ht="23.25">
      <c r="A507" s="214"/>
      <c r="B507" s="214"/>
      <c r="C507" s="214"/>
      <c r="D507" s="214"/>
      <c r="E507" s="214"/>
      <c r="F507" s="214"/>
      <c r="G507" s="214"/>
      <c r="H507" s="214"/>
      <c r="I507" s="214"/>
      <c r="J507" s="214"/>
      <c r="K507" s="214"/>
    </row>
    <row r="508" spans="1:11" ht="23.25">
      <c r="A508" s="214"/>
      <c r="B508" s="214"/>
      <c r="C508" s="214"/>
      <c r="D508" s="214"/>
      <c r="E508" s="214"/>
      <c r="F508" s="214"/>
      <c r="G508" s="214"/>
      <c r="H508" s="214"/>
      <c r="I508" s="214"/>
      <c r="J508" s="214"/>
      <c r="K508" s="214"/>
    </row>
    <row r="509" spans="1:11" ht="23.25">
      <c r="A509" s="214"/>
      <c r="B509" s="214"/>
      <c r="C509" s="214"/>
      <c r="D509" s="214"/>
      <c r="E509" s="214"/>
      <c r="F509" s="214"/>
      <c r="G509" s="214"/>
      <c r="H509" s="214"/>
      <c r="I509" s="214"/>
      <c r="J509" s="214"/>
      <c r="K509" s="214"/>
    </row>
    <row r="510" spans="1:11" ht="23.25">
      <c r="A510" s="214"/>
      <c r="B510" s="214"/>
      <c r="C510" s="214"/>
      <c r="D510" s="214"/>
      <c r="E510" s="214"/>
      <c r="F510" s="214"/>
      <c r="G510" s="214"/>
      <c r="H510" s="214"/>
      <c r="I510" s="214"/>
      <c r="J510" s="214"/>
      <c r="K510" s="214"/>
    </row>
    <row r="511" spans="1:11" ht="23.25">
      <c r="A511" s="214"/>
      <c r="B511" s="214"/>
      <c r="C511" s="214"/>
      <c r="D511" s="214"/>
      <c r="E511" s="214"/>
      <c r="F511" s="214"/>
      <c r="G511" s="214"/>
      <c r="H511" s="214"/>
      <c r="I511" s="214"/>
      <c r="J511" s="214"/>
      <c r="K511" s="214"/>
    </row>
    <row r="512" spans="1:11" ht="23.25">
      <c r="A512" s="214"/>
      <c r="B512" s="214"/>
      <c r="C512" s="214"/>
      <c r="D512" s="214"/>
      <c r="E512" s="214"/>
      <c r="F512" s="214"/>
      <c r="G512" s="214"/>
      <c r="H512" s="214"/>
      <c r="I512" s="214"/>
      <c r="J512" s="214"/>
      <c r="K512" s="214"/>
    </row>
    <row r="513" spans="1:11" ht="23.25">
      <c r="A513" s="214"/>
      <c r="B513" s="214"/>
      <c r="C513" s="214"/>
      <c r="D513" s="214"/>
      <c r="E513" s="214"/>
      <c r="F513" s="214"/>
      <c r="G513" s="214"/>
      <c r="H513" s="214"/>
      <c r="I513" s="214"/>
      <c r="J513" s="214"/>
      <c r="K513" s="214"/>
    </row>
    <row r="514" spans="1:11" ht="23.25">
      <c r="A514" s="214"/>
      <c r="B514" s="214"/>
      <c r="C514" s="214"/>
      <c r="D514" s="214"/>
      <c r="E514" s="214"/>
      <c r="F514" s="214"/>
      <c r="G514" s="214"/>
      <c r="H514" s="214"/>
      <c r="I514" s="214"/>
      <c r="J514" s="214"/>
      <c r="K514" s="214"/>
    </row>
    <row r="515" spans="1:11" ht="23.25">
      <c r="A515" s="214"/>
      <c r="B515" s="214"/>
      <c r="C515" s="214"/>
      <c r="D515" s="214"/>
      <c r="E515" s="214"/>
      <c r="F515" s="214"/>
      <c r="G515" s="214"/>
      <c r="H515" s="214"/>
      <c r="I515" s="214"/>
      <c r="J515" s="214"/>
      <c r="K515" s="214"/>
    </row>
    <row r="516" spans="1:11" ht="23.25">
      <c r="A516" s="214"/>
      <c r="B516" s="214"/>
      <c r="C516" s="214"/>
      <c r="D516" s="214"/>
      <c r="E516" s="214"/>
      <c r="F516" s="214"/>
      <c r="G516" s="214"/>
      <c r="H516" s="214"/>
      <c r="I516" s="214"/>
      <c r="J516" s="214"/>
      <c r="K516" s="214"/>
    </row>
    <row r="517" spans="1:11" ht="23.25">
      <c r="A517" s="214"/>
      <c r="B517" s="214"/>
      <c r="C517" s="214"/>
      <c r="D517" s="214"/>
      <c r="E517" s="214"/>
      <c r="F517" s="214"/>
      <c r="G517" s="214"/>
      <c r="H517" s="214"/>
      <c r="I517" s="214"/>
      <c r="J517" s="214"/>
      <c r="K517" s="214"/>
    </row>
    <row r="518" spans="1:11" ht="23.25">
      <c r="A518" s="214"/>
      <c r="B518" s="214"/>
      <c r="C518" s="214"/>
      <c r="D518" s="214"/>
      <c r="E518" s="214"/>
      <c r="F518" s="214"/>
      <c r="G518" s="214"/>
      <c r="H518" s="214"/>
      <c r="I518" s="214"/>
      <c r="J518" s="214"/>
      <c r="K518" s="214"/>
    </row>
    <row r="519" spans="1:11" ht="23.25">
      <c r="A519" s="214"/>
      <c r="B519" s="214"/>
      <c r="C519" s="214"/>
      <c r="D519" s="214"/>
      <c r="E519" s="214"/>
      <c r="F519" s="214"/>
      <c r="G519" s="214"/>
      <c r="H519" s="214"/>
      <c r="I519" s="214"/>
      <c r="J519" s="214"/>
      <c r="K519" s="214"/>
    </row>
    <row r="520" spans="1:11" ht="23.25">
      <c r="A520" s="214"/>
      <c r="B520" s="214"/>
      <c r="C520" s="214"/>
      <c r="D520" s="214"/>
      <c r="E520" s="214"/>
      <c r="F520" s="214"/>
      <c r="G520" s="214"/>
      <c r="H520" s="214"/>
      <c r="I520" s="214"/>
      <c r="J520" s="214"/>
      <c r="K520" s="214"/>
    </row>
    <row r="521" spans="1:11" ht="23.25">
      <c r="A521" s="214"/>
      <c r="B521" s="214"/>
      <c r="C521" s="214"/>
      <c r="D521" s="214"/>
      <c r="E521" s="214"/>
      <c r="F521" s="214"/>
      <c r="G521" s="214"/>
      <c r="H521" s="214"/>
      <c r="I521" s="214"/>
      <c r="J521" s="214"/>
      <c r="K521" s="214"/>
    </row>
    <row r="522" spans="1:11" ht="23.25">
      <c r="A522" s="214"/>
      <c r="B522" s="214"/>
      <c r="C522" s="214"/>
      <c r="D522" s="214"/>
      <c r="E522" s="214"/>
      <c r="F522" s="214"/>
      <c r="G522" s="214"/>
      <c r="H522" s="214"/>
      <c r="I522" s="214"/>
      <c r="J522" s="214"/>
      <c r="K522" s="214"/>
    </row>
    <row r="523" spans="1:11" ht="23.25">
      <c r="A523" s="214"/>
      <c r="B523" s="214"/>
      <c r="C523" s="214"/>
      <c r="D523" s="214"/>
      <c r="E523" s="214"/>
      <c r="F523" s="214"/>
      <c r="G523" s="214"/>
      <c r="H523" s="214"/>
      <c r="I523" s="214"/>
      <c r="J523" s="214"/>
      <c r="K523" s="214"/>
    </row>
    <row r="524" spans="1:11" ht="23.25">
      <c r="A524" s="214"/>
      <c r="B524" s="214"/>
      <c r="C524" s="214"/>
      <c r="D524" s="214"/>
      <c r="E524" s="214"/>
      <c r="F524" s="214"/>
      <c r="G524" s="214"/>
      <c r="H524" s="214"/>
      <c r="I524" s="214"/>
      <c r="J524" s="214"/>
      <c r="K524" s="214"/>
    </row>
    <row r="525" spans="1:11" ht="23.25">
      <c r="A525" s="214"/>
      <c r="B525" s="214"/>
      <c r="C525" s="214"/>
      <c r="D525" s="214"/>
      <c r="E525" s="214"/>
      <c r="F525" s="214"/>
      <c r="G525" s="214"/>
      <c r="H525" s="214"/>
      <c r="I525" s="214"/>
      <c r="J525" s="214"/>
      <c r="K525" s="214"/>
    </row>
    <row r="526" spans="1:11" ht="23.25">
      <c r="A526" s="214"/>
      <c r="B526" s="214"/>
      <c r="C526" s="214"/>
      <c r="D526" s="214"/>
      <c r="E526" s="214"/>
      <c r="F526" s="214"/>
      <c r="G526" s="214"/>
      <c r="H526" s="214"/>
      <c r="I526" s="214"/>
      <c r="J526" s="214"/>
      <c r="K526" s="214"/>
    </row>
    <row r="527" spans="1:11" ht="23.25">
      <c r="A527" s="214"/>
      <c r="B527" s="214"/>
      <c r="C527" s="214"/>
      <c r="D527" s="214"/>
      <c r="E527" s="214"/>
      <c r="F527" s="214"/>
      <c r="G527" s="214"/>
      <c r="H527" s="214"/>
      <c r="I527" s="214"/>
      <c r="J527" s="214"/>
      <c r="K527" s="214"/>
    </row>
    <row r="528" spans="1:11" ht="23.25">
      <c r="A528" s="214"/>
      <c r="B528" s="214"/>
      <c r="C528" s="214"/>
      <c r="D528" s="214"/>
      <c r="E528" s="214"/>
      <c r="F528" s="214"/>
      <c r="G528" s="214"/>
      <c r="H528" s="214"/>
      <c r="I528" s="214"/>
      <c r="J528" s="214"/>
      <c r="K528" s="214"/>
    </row>
    <row r="529" spans="1:11" ht="23.25">
      <c r="A529" s="214"/>
      <c r="B529" s="214"/>
      <c r="C529" s="214"/>
      <c r="D529" s="214"/>
      <c r="E529" s="214"/>
      <c r="F529" s="214"/>
      <c r="G529" s="214"/>
      <c r="H529" s="214"/>
      <c r="I529" s="214"/>
      <c r="J529" s="214"/>
      <c r="K529" s="214"/>
    </row>
    <row r="530" spans="1:11" ht="23.25">
      <c r="A530" s="214"/>
      <c r="B530" s="214"/>
      <c r="C530" s="214"/>
      <c r="D530" s="214"/>
      <c r="E530" s="214"/>
      <c r="F530" s="214"/>
      <c r="G530" s="214"/>
      <c r="H530" s="214"/>
      <c r="I530" s="214"/>
      <c r="J530" s="214"/>
      <c r="K530" s="214"/>
    </row>
    <row r="531" spans="1:11" ht="23.25">
      <c r="A531" s="214"/>
      <c r="B531" s="214"/>
      <c r="C531" s="214"/>
      <c r="D531" s="214"/>
      <c r="E531" s="214"/>
      <c r="F531" s="214"/>
      <c r="G531" s="214"/>
      <c r="H531" s="214"/>
      <c r="I531" s="214"/>
      <c r="J531" s="214"/>
      <c r="K531" s="214"/>
    </row>
    <row r="532" spans="1:11" ht="23.25">
      <c r="A532" s="214"/>
      <c r="B532" s="214"/>
      <c r="C532" s="214"/>
      <c r="D532" s="214"/>
      <c r="E532" s="214"/>
      <c r="F532" s="214"/>
      <c r="G532" s="214"/>
      <c r="H532" s="214"/>
      <c r="I532" s="214"/>
      <c r="J532" s="214"/>
      <c r="K532" s="214"/>
    </row>
    <row r="533" spans="1:11" ht="23.25">
      <c r="A533" s="214"/>
      <c r="B533" s="214"/>
      <c r="C533" s="214"/>
      <c r="D533" s="214"/>
      <c r="E533" s="214"/>
      <c r="F533" s="214"/>
      <c r="G533" s="214"/>
      <c r="H533" s="214"/>
      <c r="I533" s="214"/>
      <c r="J533" s="214"/>
      <c r="K533" s="214"/>
    </row>
    <row r="534" spans="1:11" ht="23.25">
      <c r="A534" s="214"/>
      <c r="B534" s="214"/>
      <c r="C534" s="214"/>
      <c r="D534" s="214"/>
      <c r="E534" s="214"/>
      <c r="F534" s="214"/>
      <c r="G534" s="214"/>
      <c r="H534" s="214"/>
      <c r="I534" s="214"/>
      <c r="J534" s="214"/>
      <c r="K534" s="214"/>
    </row>
    <row r="535" spans="1:11" ht="23.25">
      <c r="A535" s="214"/>
      <c r="B535" s="214"/>
      <c r="C535" s="214"/>
      <c r="D535" s="214"/>
      <c r="E535" s="214"/>
      <c r="F535" s="214"/>
      <c r="G535" s="214"/>
      <c r="H535" s="214"/>
      <c r="I535" s="214"/>
      <c r="J535" s="214"/>
      <c r="K535" s="214"/>
    </row>
    <row r="536" spans="1:11" ht="23.25">
      <c r="A536" s="214"/>
      <c r="B536" s="214"/>
      <c r="C536" s="214"/>
      <c r="D536" s="214"/>
      <c r="E536" s="214"/>
      <c r="F536" s="214"/>
      <c r="G536" s="214"/>
      <c r="H536" s="214"/>
      <c r="I536" s="214"/>
      <c r="J536" s="214"/>
      <c r="K536" s="214"/>
    </row>
    <row r="537" spans="1:11" ht="23.25">
      <c r="A537" s="214"/>
      <c r="B537" s="214"/>
      <c r="C537" s="214"/>
      <c r="D537" s="214"/>
      <c r="E537" s="214"/>
      <c r="F537" s="214"/>
      <c r="G537" s="214"/>
      <c r="H537" s="214"/>
      <c r="I537" s="214"/>
      <c r="J537" s="214"/>
      <c r="K537" s="214"/>
    </row>
    <row r="538" spans="1:11" ht="23.25">
      <c r="A538" s="214"/>
      <c r="B538" s="214"/>
      <c r="C538" s="214"/>
      <c r="D538" s="214"/>
      <c r="E538" s="214"/>
      <c r="F538" s="214"/>
      <c r="G538" s="214"/>
      <c r="H538" s="214"/>
      <c r="I538" s="214"/>
      <c r="J538" s="214"/>
      <c r="K538" s="214"/>
    </row>
    <row r="539" spans="1:11" ht="23.25">
      <c r="A539" s="214"/>
      <c r="B539" s="214"/>
      <c r="C539" s="214"/>
      <c r="D539" s="214"/>
      <c r="E539" s="214"/>
      <c r="F539" s="214"/>
      <c r="G539" s="214"/>
      <c r="H539" s="214"/>
      <c r="I539" s="214"/>
      <c r="J539" s="214"/>
      <c r="K539" s="214"/>
    </row>
    <row r="540" spans="1:11" ht="23.25">
      <c r="A540" s="214"/>
      <c r="B540" s="214"/>
      <c r="C540" s="214"/>
      <c r="D540" s="214"/>
      <c r="E540" s="214"/>
      <c r="F540" s="214"/>
      <c r="G540" s="214"/>
      <c r="H540" s="214"/>
      <c r="I540" s="214"/>
      <c r="J540" s="214"/>
      <c r="K540" s="214"/>
    </row>
    <row r="541" spans="1:11" ht="23.25">
      <c r="A541" s="214"/>
      <c r="B541" s="214"/>
      <c r="C541" s="214"/>
      <c r="D541" s="214"/>
      <c r="E541" s="214"/>
      <c r="F541" s="214"/>
      <c r="G541" s="214"/>
      <c r="H541" s="214"/>
      <c r="I541" s="214"/>
      <c r="J541" s="214"/>
      <c r="K541" s="214"/>
    </row>
    <row r="542" spans="1:11" ht="23.25">
      <c r="A542" s="214"/>
      <c r="B542" s="214"/>
      <c r="C542" s="214"/>
      <c r="D542" s="214"/>
      <c r="E542" s="214"/>
      <c r="F542" s="214"/>
      <c r="G542" s="214"/>
      <c r="H542" s="214"/>
      <c r="I542" s="214"/>
      <c r="J542" s="214"/>
      <c r="K542" s="214"/>
    </row>
    <row r="543" spans="1:11" ht="23.25">
      <c r="A543" s="214"/>
      <c r="B543" s="214"/>
      <c r="C543" s="214"/>
      <c r="D543" s="214"/>
      <c r="E543" s="214"/>
      <c r="F543" s="214"/>
      <c r="G543" s="214"/>
      <c r="H543" s="214"/>
      <c r="I543" s="214"/>
      <c r="J543" s="214"/>
      <c r="K543" s="214"/>
    </row>
    <row r="544" spans="1:11" ht="23.25">
      <c r="A544" s="214"/>
      <c r="B544" s="214"/>
      <c r="C544" s="214"/>
      <c r="D544" s="214"/>
      <c r="E544" s="214"/>
      <c r="F544" s="214"/>
      <c r="G544" s="214"/>
      <c r="H544" s="214"/>
      <c r="I544" s="214"/>
      <c r="J544" s="214"/>
      <c r="K544" s="214"/>
    </row>
    <row r="545" spans="1:11" ht="23.25">
      <c r="A545" s="214"/>
      <c r="B545" s="214"/>
      <c r="C545" s="214"/>
      <c r="D545" s="214"/>
      <c r="E545" s="214"/>
      <c r="F545" s="214"/>
      <c r="G545" s="214"/>
      <c r="H545" s="214"/>
      <c r="I545" s="214"/>
      <c r="J545" s="214"/>
      <c r="K545" s="214"/>
    </row>
    <row r="546" spans="1:11" ht="23.25">
      <c r="A546" s="214"/>
      <c r="B546" s="214"/>
      <c r="C546" s="214"/>
      <c r="D546" s="214"/>
      <c r="E546" s="214"/>
      <c r="F546" s="214"/>
      <c r="G546" s="214"/>
      <c r="H546" s="214"/>
      <c r="I546" s="214"/>
      <c r="J546" s="214"/>
      <c r="K546" s="214"/>
    </row>
    <row r="547" spans="1:11" ht="23.25">
      <c r="A547" s="214"/>
      <c r="B547" s="214"/>
      <c r="C547" s="214"/>
      <c r="D547" s="214"/>
      <c r="E547" s="214"/>
      <c r="F547" s="214"/>
      <c r="G547" s="214"/>
      <c r="H547" s="214"/>
      <c r="I547" s="214"/>
      <c r="J547" s="214"/>
      <c r="K547" s="214"/>
    </row>
    <row r="548" spans="1:11" ht="23.25">
      <c r="A548" s="214"/>
      <c r="B548" s="214"/>
      <c r="C548" s="214"/>
      <c r="D548" s="214"/>
      <c r="E548" s="214"/>
      <c r="F548" s="214"/>
      <c r="G548" s="214"/>
      <c r="H548" s="214"/>
      <c r="I548" s="214"/>
      <c r="J548" s="214"/>
      <c r="K548" s="214"/>
    </row>
    <row r="549" spans="1:11" ht="23.25">
      <c r="A549" s="214"/>
      <c r="B549" s="214"/>
      <c r="C549" s="214"/>
      <c r="D549" s="214"/>
      <c r="E549" s="214"/>
      <c r="F549" s="214"/>
      <c r="G549" s="214"/>
      <c r="H549" s="214"/>
      <c r="I549" s="214"/>
      <c r="J549" s="214"/>
      <c r="K549" s="214"/>
    </row>
    <row r="550" spans="1:11" ht="23.25">
      <c r="A550" s="214"/>
      <c r="B550" s="214"/>
      <c r="C550" s="214"/>
      <c r="D550" s="214"/>
      <c r="E550" s="214"/>
      <c r="F550" s="214"/>
      <c r="G550" s="214"/>
      <c r="H550" s="214"/>
      <c r="I550" s="214"/>
      <c r="J550" s="214"/>
      <c r="K550" s="214"/>
    </row>
    <row r="551" spans="1:11" ht="23.25">
      <c r="A551" s="214"/>
      <c r="B551" s="214"/>
      <c r="C551" s="214"/>
      <c r="D551" s="214"/>
      <c r="E551" s="214"/>
      <c r="F551" s="214"/>
      <c r="G551" s="214"/>
      <c r="H551" s="214"/>
      <c r="I551" s="214"/>
      <c r="J551" s="214"/>
      <c r="K551" s="214"/>
    </row>
    <row r="552" spans="1:11" ht="23.25">
      <c r="A552" s="214"/>
      <c r="B552" s="214"/>
      <c r="C552" s="214"/>
      <c r="D552" s="214"/>
      <c r="E552" s="214"/>
      <c r="F552" s="214"/>
      <c r="G552" s="214"/>
      <c r="H552" s="214"/>
      <c r="I552" s="214"/>
      <c r="J552" s="214"/>
      <c r="K552" s="214"/>
    </row>
    <row r="553" spans="1:11" ht="23.25">
      <c r="A553" s="214"/>
      <c r="B553" s="214"/>
      <c r="C553" s="214"/>
      <c r="D553" s="214"/>
      <c r="E553" s="214"/>
      <c r="F553" s="214"/>
      <c r="G553" s="214"/>
      <c r="H553" s="214"/>
      <c r="I553" s="214"/>
      <c r="J553" s="214"/>
      <c r="K553" s="214"/>
    </row>
    <row r="554" spans="1:11" ht="23.25">
      <c r="A554" s="214"/>
      <c r="B554" s="214"/>
      <c r="C554" s="214"/>
      <c r="D554" s="214"/>
      <c r="E554" s="214"/>
      <c r="F554" s="214"/>
      <c r="G554" s="214"/>
      <c r="H554" s="214"/>
      <c r="I554" s="214"/>
      <c r="J554" s="214"/>
      <c r="K554" s="214"/>
    </row>
    <row r="555" spans="1:11" ht="23.25">
      <c r="A555" s="214"/>
      <c r="B555" s="214"/>
      <c r="C555" s="214"/>
      <c r="D555" s="214"/>
      <c r="E555" s="214"/>
      <c r="F555" s="214"/>
      <c r="G555" s="214"/>
      <c r="H555" s="214"/>
      <c r="I555" s="214"/>
      <c r="J555" s="214"/>
      <c r="K555" s="214"/>
    </row>
    <row r="556" spans="1:11" ht="23.25">
      <c r="A556" s="214"/>
      <c r="B556" s="214"/>
      <c r="C556" s="214"/>
      <c r="D556" s="214"/>
      <c r="E556" s="214"/>
      <c r="F556" s="214"/>
      <c r="G556" s="214"/>
      <c r="H556" s="214"/>
      <c r="I556" s="214"/>
      <c r="J556" s="214"/>
      <c r="K556" s="214"/>
    </row>
    <row r="557" spans="1:11" ht="23.25">
      <c r="A557" s="214"/>
      <c r="B557" s="214"/>
      <c r="C557" s="214"/>
      <c r="D557" s="214"/>
      <c r="E557" s="214"/>
      <c r="F557" s="214"/>
      <c r="G557" s="214"/>
      <c r="H557" s="214"/>
      <c r="I557" s="214"/>
      <c r="J557" s="214"/>
      <c r="K557" s="214"/>
    </row>
    <row r="558" spans="1:11" ht="23.25">
      <c r="A558" s="214"/>
      <c r="B558" s="214"/>
      <c r="C558" s="214"/>
      <c r="D558" s="214"/>
      <c r="E558" s="214"/>
      <c r="F558" s="214"/>
      <c r="G558" s="214"/>
      <c r="H558" s="214"/>
      <c r="I558" s="214"/>
      <c r="J558" s="214"/>
      <c r="K558" s="214"/>
    </row>
    <row r="559" spans="1:11" ht="23.25">
      <c r="A559" s="214"/>
      <c r="B559" s="214"/>
      <c r="C559" s="214"/>
      <c r="D559" s="214"/>
      <c r="E559" s="214"/>
      <c r="F559" s="214"/>
      <c r="G559" s="214"/>
      <c r="H559" s="214"/>
      <c r="I559" s="214"/>
      <c r="J559" s="214"/>
      <c r="K559" s="214"/>
    </row>
    <row r="560" spans="1:11" ht="23.25">
      <c r="A560" s="214"/>
      <c r="B560" s="214"/>
      <c r="C560" s="214"/>
      <c r="D560" s="214"/>
      <c r="E560" s="214"/>
      <c r="F560" s="214"/>
      <c r="G560" s="214"/>
      <c r="H560" s="214"/>
      <c r="I560" s="214"/>
      <c r="J560" s="214"/>
      <c r="K560" s="214"/>
    </row>
    <row r="561" spans="1:11" ht="23.25">
      <c r="A561" s="214"/>
      <c r="B561" s="214"/>
      <c r="C561" s="214"/>
      <c r="D561" s="214"/>
      <c r="E561" s="214"/>
      <c r="F561" s="214"/>
      <c r="G561" s="214"/>
      <c r="H561" s="214"/>
      <c r="I561" s="214"/>
      <c r="J561" s="214"/>
      <c r="K561" s="214"/>
    </row>
    <row r="562" spans="1:11" ht="23.25">
      <c r="A562" s="214"/>
      <c r="B562" s="214"/>
      <c r="C562" s="214"/>
      <c r="D562" s="214"/>
      <c r="E562" s="214"/>
      <c r="F562" s="214"/>
      <c r="G562" s="214"/>
      <c r="H562" s="214"/>
      <c r="I562" s="214"/>
      <c r="J562" s="214"/>
      <c r="K562" s="214"/>
    </row>
    <row r="563" spans="1:11" ht="23.25">
      <c r="A563" s="214"/>
      <c r="B563" s="214"/>
      <c r="C563" s="214"/>
      <c r="D563" s="214"/>
      <c r="E563" s="214"/>
      <c r="F563" s="214"/>
      <c r="G563" s="214"/>
      <c r="H563" s="214"/>
      <c r="I563" s="214"/>
      <c r="J563" s="214"/>
      <c r="K563" s="214"/>
    </row>
    <row r="564" spans="1:11" ht="23.25">
      <c r="A564" s="214"/>
      <c r="B564" s="214"/>
      <c r="C564" s="214"/>
      <c r="D564" s="214"/>
      <c r="E564" s="214"/>
      <c r="F564" s="214"/>
      <c r="G564" s="214"/>
      <c r="H564" s="214"/>
      <c r="I564" s="214"/>
      <c r="J564" s="214"/>
      <c r="K564" s="214"/>
    </row>
    <row r="565" spans="1:11" ht="23.25">
      <c r="A565" s="214"/>
      <c r="B565" s="214"/>
      <c r="C565" s="214"/>
      <c r="D565" s="214"/>
      <c r="E565" s="214"/>
      <c r="F565" s="214"/>
      <c r="G565" s="214"/>
      <c r="H565" s="214"/>
      <c r="I565" s="214"/>
      <c r="J565" s="214"/>
      <c r="K565" s="214"/>
    </row>
    <row r="566" spans="1:11" ht="23.25">
      <c r="A566" s="214"/>
      <c r="B566" s="214"/>
      <c r="C566" s="214"/>
      <c r="D566" s="214"/>
      <c r="E566" s="214"/>
      <c r="F566" s="214"/>
      <c r="G566" s="214"/>
      <c r="H566" s="214"/>
      <c r="I566" s="214"/>
      <c r="J566" s="214"/>
      <c r="K566" s="214"/>
    </row>
    <row r="567" spans="1:11" ht="23.25">
      <c r="A567" s="214"/>
      <c r="B567" s="214"/>
      <c r="C567" s="214"/>
      <c r="D567" s="214"/>
      <c r="E567" s="214"/>
      <c r="F567" s="214"/>
      <c r="G567" s="214"/>
      <c r="H567" s="214"/>
      <c r="I567" s="214"/>
      <c r="J567" s="214"/>
      <c r="K567" s="214"/>
    </row>
    <row r="568" spans="1:11" ht="23.25">
      <c r="A568" s="214"/>
      <c r="B568" s="214"/>
      <c r="C568" s="214"/>
      <c r="D568" s="214"/>
      <c r="E568" s="214"/>
      <c r="F568" s="214"/>
      <c r="G568" s="214"/>
      <c r="H568" s="214"/>
      <c r="I568" s="214"/>
      <c r="J568" s="214"/>
      <c r="K568" s="214"/>
    </row>
    <row r="569" spans="1:11" ht="23.25">
      <c r="A569" s="214"/>
      <c r="B569" s="214"/>
      <c r="C569" s="214"/>
      <c r="D569" s="214"/>
      <c r="E569" s="214"/>
      <c r="F569" s="214"/>
      <c r="G569" s="214"/>
      <c r="H569" s="214"/>
      <c r="I569" s="214"/>
      <c r="J569" s="214"/>
      <c r="K569" s="214"/>
    </row>
    <row r="570" spans="1:11" ht="23.25">
      <c r="A570" s="214"/>
      <c r="B570" s="214"/>
      <c r="C570" s="214"/>
      <c r="D570" s="214"/>
      <c r="E570" s="214"/>
      <c r="F570" s="214"/>
      <c r="G570" s="214"/>
      <c r="H570" s="214"/>
      <c r="I570" s="214"/>
      <c r="J570" s="214"/>
      <c r="K570" s="214"/>
    </row>
    <row r="571" spans="1:11" ht="23.25">
      <c r="A571" s="214"/>
      <c r="B571" s="214"/>
      <c r="C571" s="214"/>
      <c r="D571" s="214"/>
      <c r="E571" s="214"/>
      <c r="F571" s="214"/>
      <c r="G571" s="214"/>
      <c r="H571" s="214"/>
      <c r="I571" s="214"/>
      <c r="J571" s="214"/>
      <c r="K571" s="214"/>
    </row>
    <row r="572" spans="1:11" ht="23.25">
      <c r="A572" s="214"/>
      <c r="B572" s="214"/>
      <c r="C572" s="214"/>
      <c r="D572" s="214"/>
      <c r="E572" s="214"/>
      <c r="F572" s="214"/>
      <c r="G572" s="214"/>
      <c r="H572" s="214"/>
      <c r="I572" s="214"/>
      <c r="J572" s="214"/>
      <c r="K572" s="214"/>
    </row>
    <row r="573" spans="1:11" ht="23.25">
      <c r="A573" s="214"/>
      <c r="B573" s="214"/>
      <c r="C573" s="214"/>
      <c r="D573" s="214"/>
      <c r="E573" s="214"/>
      <c r="F573" s="214"/>
      <c r="G573" s="214"/>
      <c r="H573" s="214"/>
      <c r="I573" s="214"/>
      <c r="J573" s="214"/>
      <c r="K573" s="214"/>
    </row>
    <row r="574" spans="1:11" ht="23.25">
      <c r="A574" s="214"/>
      <c r="B574" s="214"/>
      <c r="C574" s="214"/>
      <c r="D574" s="214"/>
      <c r="E574" s="214"/>
      <c r="F574" s="214"/>
      <c r="G574" s="214"/>
      <c r="H574" s="214"/>
      <c r="I574" s="214"/>
      <c r="J574" s="214"/>
      <c r="K574" s="214"/>
    </row>
    <row r="575" spans="1:11" ht="23.25">
      <c r="A575" s="214"/>
      <c r="B575" s="214"/>
      <c r="C575" s="214"/>
      <c r="D575" s="214"/>
      <c r="E575" s="214"/>
      <c r="F575" s="214"/>
      <c r="G575" s="214"/>
      <c r="H575" s="214"/>
      <c r="I575" s="214"/>
      <c r="J575" s="214"/>
      <c r="K575" s="214"/>
    </row>
    <row r="576" spans="1:11" ht="23.25">
      <c r="A576" s="214"/>
      <c r="B576" s="214"/>
      <c r="C576" s="214"/>
      <c r="D576" s="214"/>
      <c r="E576" s="214"/>
      <c r="F576" s="214"/>
      <c r="G576" s="214"/>
      <c r="H576" s="214"/>
      <c r="I576" s="214"/>
      <c r="J576" s="214"/>
      <c r="K576" s="214"/>
    </row>
    <row r="577" spans="1:11" ht="23.25">
      <c r="A577" s="214"/>
      <c r="B577" s="214"/>
      <c r="C577" s="214"/>
      <c r="D577" s="214"/>
      <c r="E577" s="214"/>
      <c r="F577" s="214"/>
      <c r="G577" s="214"/>
      <c r="H577" s="214"/>
      <c r="I577" s="214"/>
      <c r="J577" s="214"/>
      <c r="K577" s="214"/>
    </row>
    <row r="578" spans="1:11" ht="23.25">
      <c r="A578" s="214"/>
      <c r="B578" s="214"/>
      <c r="C578" s="214"/>
      <c r="D578" s="214"/>
      <c r="E578" s="214"/>
      <c r="F578" s="214"/>
      <c r="G578" s="214"/>
      <c r="H578" s="214"/>
      <c r="I578" s="214"/>
      <c r="J578" s="214"/>
      <c r="K578" s="214"/>
    </row>
    <row r="579" spans="1:11" ht="23.25">
      <c r="A579" s="214"/>
      <c r="B579" s="214"/>
      <c r="C579" s="214"/>
      <c r="D579" s="214"/>
      <c r="E579" s="214"/>
      <c r="F579" s="214"/>
      <c r="G579" s="214"/>
      <c r="H579" s="214"/>
      <c r="I579" s="214"/>
      <c r="J579" s="214"/>
      <c r="K579" s="214"/>
    </row>
    <row r="580" spans="1:11" ht="23.25">
      <c r="A580" s="214"/>
      <c r="B580" s="214"/>
      <c r="C580" s="214"/>
      <c r="D580" s="214"/>
      <c r="E580" s="214"/>
      <c r="F580" s="214"/>
      <c r="G580" s="214"/>
      <c r="H580" s="214"/>
      <c r="I580" s="214"/>
      <c r="J580" s="214"/>
      <c r="K580" s="214"/>
    </row>
    <row r="581" spans="1:11" ht="23.25">
      <c r="A581" s="214"/>
      <c r="B581" s="214"/>
      <c r="C581" s="214"/>
      <c r="D581" s="214"/>
      <c r="E581" s="214"/>
      <c r="F581" s="214"/>
      <c r="G581" s="214"/>
      <c r="H581" s="214"/>
      <c r="I581" s="214"/>
      <c r="J581" s="214"/>
      <c r="K581" s="214"/>
    </row>
    <row r="582" spans="1:11" ht="23.25">
      <c r="A582" s="214"/>
      <c r="B582" s="214"/>
      <c r="C582" s="214"/>
      <c r="D582" s="214"/>
      <c r="E582" s="214"/>
      <c r="F582" s="214"/>
      <c r="G582" s="214"/>
      <c r="H582" s="214"/>
      <c r="I582" s="214"/>
      <c r="J582" s="214"/>
      <c r="K582" s="214"/>
    </row>
    <row r="583" spans="1:11" ht="23.25">
      <c r="A583" s="214"/>
      <c r="B583" s="214"/>
      <c r="C583" s="214"/>
      <c r="D583" s="214"/>
      <c r="E583" s="214"/>
      <c r="F583" s="214"/>
      <c r="G583" s="214"/>
      <c r="H583" s="214"/>
      <c r="I583" s="214"/>
      <c r="J583" s="214"/>
      <c r="K583" s="214"/>
    </row>
    <row r="584" spans="1:11" ht="23.25">
      <c r="A584" s="214"/>
      <c r="B584" s="214"/>
      <c r="C584" s="214"/>
      <c r="D584" s="214"/>
      <c r="E584" s="214"/>
      <c r="F584" s="214"/>
      <c r="G584" s="214"/>
      <c r="H584" s="214"/>
      <c r="I584" s="214"/>
      <c r="J584" s="214"/>
      <c r="K584" s="214"/>
    </row>
    <row r="585" spans="1:11" ht="23.25">
      <c r="A585" s="214"/>
      <c r="B585" s="214"/>
      <c r="C585" s="214"/>
      <c r="D585" s="214"/>
      <c r="E585" s="214"/>
      <c r="F585" s="214"/>
      <c r="G585" s="214"/>
      <c r="H585" s="214"/>
      <c r="I585" s="214"/>
      <c r="J585" s="214"/>
      <c r="K585" s="214"/>
    </row>
  </sheetData>
  <mergeCells count="10">
    <mergeCell ref="A97:B97"/>
    <mergeCell ref="A98:B98"/>
    <mergeCell ref="A99:B99"/>
    <mergeCell ref="A7:K7"/>
    <mergeCell ref="A94:B94"/>
    <mergeCell ref="A95:B95"/>
    <mergeCell ref="A96:B96"/>
    <mergeCell ref="A93:B93"/>
    <mergeCell ref="D13:H13"/>
    <mergeCell ref="B13:B14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2" r:id="rId1"/>
  <headerFooter alignWithMargins="0">
    <oddFooter>&amp;C&amp;"Arial,Negrito"&amp;28Emissão ; &amp;D   às  &amp;T&amp;R&amp;"Arial,Negrito"&amp;28CAA / Periódicos / GG 2001 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celso.depollo</cp:lastModifiedBy>
  <cp:lastPrinted>2003-02-03T21:17:31Z</cp:lastPrinted>
  <dcterms:created xsi:type="dcterms:W3CDTF">1999-08-01T22:28:23Z</dcterms:created>
  <dcterms:modified xsi:type="dcterms:W3CDTF">2003-02-04T12:46:52Z</dcterms:modified>
  <cp:category/>
  <cp:version/>
  <cp:contentType/>
  <cp:contentStatus/>
</cp:coreProperties>
</file>